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75" windowWidth="15480" windowHeight="11640" tabRatio="480" activeTab="2"/>
  </bookViews>
  <sheets>
    <sheet name="ПСЭР по Мос.обл" sheetId="1" r:id="rId1"/>
    <sheet name="Финансы" sheetId="2" r:id="rId2"/>
    <sheet name="ПСЭР 15.06.10. на 2011" sheetId="3" r:id="rId3"/>
    <sheet name="Прил. Натура" sheetId="4" r:id="rId4"/>
  </sheets>
  <definedNames>
    <definedName name="_xlnm.Print_Titles" localSheetId="3">'Прил. Натура'!$2:$2</definedName>
    <definedName name="_xlnm.Print_Titles" localSheetId="2">'ПСЭР 15.06.10. на 2011'!$7:$7</definedName>
    <definedName name="_xlnm.Print_Area" localSheetId="3">'Прил. Натура'!$A$1:$K$50</definedName>
    <definedName name="_xlnm.Print_Area" localSheetId="2">'ПСЭР 15.06.10. на 2011'!$C$1:$AB$404</definedName>
  </definedNames>
  <calcPr fullCalcOnLoad="1" refMode="R1C1"/>
</workbook>
</file>

<file path=xl/sharedStrings.xml><?xml version="1.0" encoding="utf-8"?>
<sst xmlns="http://schemas.openxmlformats.org/spreadsheetml/2006/main" count="3812" uniqueCount="971">
  <si>
    <t xml:space="preserve">   домами  ночного пребывания</t>
  </si>
  <si>
    <t xml:space="preserve">   специализированными домами для граждан пожилого возраста</t>
  </si>
  <si>
    <t xml:space="preserve">   геронтологическими центрами</t>
  </si>
  <si>
    <t xml:space="preserve">Предоставление прочих  коммунальных, социальных и персональных услуг - O </t>
  </si>
  <si>
    <t>Средняя обеспеченность населения общей площадью жилых домов (на конец года)</t>
  </si>
  <si>
    <t>кв. м на человека</t>
  </si>
  <si>
    <r>
      <t xml:space="preserve">   </t>
    </r>
    <r>
      <rPr>
        <b/>
        <i/>
        <sz val="10"/>
        <rFont val="Times New Roman"/>
        <family val="1"/>
      </rPr>
      <t>Деятельность по организации отдыха и развлечений, культуры и спорта</t>
    </r>
  </si>
  <si>
    <t xml:space="preserve">Число  туристов,  обслуженных   туристскими фирмами </t>
  </si>
  <si>
    <t xml:space="preserve"> </t>
  </si>
  <si>
    <t>Данные "БЭТ"</t>
  </si>
  <si>
    <t>90% БМР</t>
  </si>
  <si>
    <t>млн. т-км</t>
  </si>
  <si>
    <t xml:space="preserve">   налог на имущество  физ. лиц с территории МО начислено</t>
  </si>
  <si>
    <t xml:space="preserve">   земельный налог с территории МО начислено</t>
  </si>
  <si>
    <t>единый сельскохозяйственный налог  с территории МО начислено</t>
  </si>
  <si>
    <t>5-МН</t>
  </si>
  <si>
    <t xml:space="preserve">   доходы от использования имущества, находящегося  в муниципальной собственности МО город Балаково  (арендная плата за земли-50%)            </t>
  </si>
  <si>
    <t>Письмо КФ БМР</t>
  </si>
  <si>
    <t>Прогноз МО</t>
  </si>
  <si>
    <t>Коэффициент естественного прироста (убыли) на 1000 чел.</t>
  </si>
  <si>
    <t>транспортный отдел</t>
  </si>
  <si>
    <t>индикаторы</t>
  </si>
  <si>
    <t>прогноз МО</t>
  </si>
  <si>
    <t>УДХБ</t>
  </si>
  <si>
    <t>ИЦП в промышленности для внутреннего рынка по расчету МЭРиТ</t>
  </si>
  <si>
    <t xml:space="preserve">Число путевок,  реализованных  туристскими фирмами </t>
  </si>
  <si>
    <t xml:space="preserve">Выручка  (нетто) от оказания  туристских услуг </t>
  </si>
  <si>
    <t xml:space="preserve">млн. рублей </t>
  </si>
  <si>
    <t>Уровень обеспеченности населения:</t>
  </si>
  <si>
    <t xml:space="preserve">   театрально-зрелищными учреждениями</t>
  </si>
  <si>
    <t>единиц на 100 тыс. населения</t>
  </si>
  <si>
    <t xml:space="preserve">   общедоступными библиотеками</t>
  </si>
  <si>
    <t xml:space="preserve">   клубными учреждениями</t>
  </si>
  <si>
    <t xml:space="preserve">   музеями</t>
  </si>
  <si>
    <t>Единовременная пропускная способность спортивных сооружений</t>
  </si>
  <si>
    <t>тыс. человек на 10 тыс. населения</t>
  </si>
  <si>
    <t>Обеспеченность спортивными сооружениями:</t>
  </si>
  <si>
    <t xml:space="preserve">             спортивными залами</t>
  </si>
  <si>
    <t>тыс. кв. м на 10 тыс. населения</t>
  </si>
  <si>
    <t xml:space="preserve">             плоскостными сооружениями</t>
  </si>
  <si>
    <t xml:space="preserve">            плавательными  бассейнами</t>
  </si>
  <si>
    <t>кв. м  зеркала воды на 10 тыс. населения</t>
  </si>
  <si>
    <t>4. Малое предпринимательство</t>
  </si>
  <si>
    <t>ООО "ТЦ "Старый город"</t>
  </si>
  <si>
    <t>ООО "Гастрономия"</t>
  </si>
  <si>
    <t>ЗАО "ТЦ "Рокот"</t>
  </si>
  <si>
    <t>Количество малых предприятий по состоянию на конец года</t>
  </si>
  <si>
    <t xml:space="preserve">Среднесписочная численность работников  малых предприятий (без внешних совместителей), </t>
  </si>
  <si>
    <t>Средняя заработная плата работников малых предприятий</t>
  </si>
  <si>
    <t>рублей</t>
  </si>
  <si>
    <t>5. Инвестиции</t>
  </si>
  <si>
    <t>Агрегированные показатели</t>
  </si>
  <si>
    <t>2.11</t>
  </si>
  <si>
    <t>2.12</t>
  </si>
  <si>
    <t>2.13</t>
  </si>
  <si>
    <t>Папка "Сценарные условия функционирования экономики РФ в 2009-2011гг."</t>
  </si>
  <si>
    <t>Индекс-дефлятор С,Д,Е (янв-дек очередного к янв.-дек  текущего) по данным МЭРиТ  РФ</t>
  </si>
  <si>
    <t xml:space="preserve">Индекс производства по разделу А  </t>
  </si>
  <si>
    <t>ЗАО "Балаковохлеб"</t>
  </si>
  <si>
    <t>ЗАО РТ СП "Усаре"</t>
  </si>
  <si>
    <t>ООО "Балаковский Гидроэлектромонтаж"</t>
  </si>
  <si>
    <t>Индекс-дефлятор по разделу А</t>
  </si>
  <si>
    <t xml:space="preserve">Индекс производства по разделу С  </t>
  </si>
  <si>
    <t>Индекс-дефлятор по разделу С</t>
  </si>
  <si>
    <t>Индекс производства</t>
  </si>
  <si>
    <t xml:space="preserve">Расходы за счет средств бюджета МО город Балаково </t>
  </si>
  <si>
    <t>Численность учащихся в дневных образовательных учреждениях</t>
  </si>
  <si>
    <t>Численность учащихся в вечерних (сменных) образовательных учреждениях</t>
  </si>
  <si>
    <t>Инвестиции в основной капитал за счет всех источников финансирования:</t>
  </si>
  <si>
    <r>
      <t xml:space="preserve">          в ценах соответствующих лет</t>
    </r>
    <r>
      <rPr>
        <vertAlign val="superscript"/>
        <sz val="10"/>
        <rFont val="Times New Roman"/>
        <family val="1"/>
      </rPr>
      <t xml:space="preserve"> </t>
    </r>
  </si>
  <si>
    <r>
      <t xml:space="preserve">          индекс физического объема,</t>
    </r>
    <r>
      <rPr>
        <vertAlign val="superscript"/>
        <sz val="10"/>
        <rFont val="Times New Roman"/>
        <family val="1"/>
      </rPr>
      <t xml:space="preserve"> </t>
    </r>
  </si>
  <si>
    <t>Доля инвестиций в основной капитал в объеме валового регионального продукта</t>
  </si>
  <si>
    <t>Доля машин, оборудования, транспортных средств в общем объеме инвестиций  в основной капитал</t>
  </si>
  <si>
    <t>Инвестиции в основной капитал по источникам финансирования:</t>
  </si>
  <si>
    <t xml:space="preserve">      собственные средства организаций:</t>
  </si>
  <si>
    <t xml:space="preserve">          в ценах соответствующих лет</t>
  </si>
  <si>
    <t xml:space="preserve">      привлеченные средства:</t>
  </si>
  <si>
    <t xml:space="preserve">          индекс физического объема,</t>
  </si>
  <si>
    <t xml:space="preserve">                    из них:</t>
  </si>
  <si>
    <t xml:space="preserve">             средства  федерального бюджета:</t>
  </si>
  <si>
    <t xml:space="preserve">                индекс физического объема</t>
  </si>
  <si>
    <t xml:space="preserve">             средства  бюджета Московской области:</t>
  </si>
  <si>
    <t xml:space="preserve">             средства бюджетов муниципальных образований:</t>
  </si>
  <si>
    <t xml:space="preserve">             кредиты банков:</t>
  </si>
  <si>
    <t>Инвестиции в основной капитал по видам экономической деятельности:</t>
  </si>
  <si>
    <t xml:space="preserve">   сельское хозяйство, охота и лесное хозяйство:</t>
  </si>
  <si>
    <t xml:space="preserve">   добыча полезных ископаемых:</t>
  </si>
  <si>
    <t>ОАО "Балаковский судоремонтный завод"</t>
  </si>
  <si>
    <t xml:space="preserve">   обрабатывающие производства:</t>
  </si>
  <si>
    <t xml:space="preserve">    производство и распределение электроэнергии, воды и газа: </t>
  </si>
  <si>
    <t xml:space="preserve">   строительство: </t>
  </si>
  <si>
    <t>В процентах к предыдущему году в сопоставимых ценах</t>
  </si>
  <si>
    <t>Одобрено на заседании комиссии по разработке</t>
  </si>
  <si>
    <t>проекта решения "О бюджете муниципального</t>
  </si>
  <si>
    <t xml:space="preserve">образования город Балаково на 2010г. </t>
  </si>
  <si>
    <t>и плановый период 2011-2012 гг."</t>
  </si>
  <si>
    <t>(протокол №1 от 26.08.2009г.).</t>
  </si>
  <si>
    <t>ИПЦ по физкультур.платн.услугам Сар.обл.</t>
  </si>
  <si>
    <t>рост оценки 1,14</t>
  </si>
  <si>
    <t>10% за счет оформления спросить у Мурзича когда разграничат что будет</t>
  </si>
  <si>
    <t>рост коэф рождаемости 22 строка</t>
  </si>
  <si>
    <t>рост фот по бмр</t>
  </si>
  <si>
    <t>с учетом ввода нового</t>
  </si>
  <si>
    <t xml:space="preserve">   оптовая и розничная торговля; ремонт автотранспортных средств, мотоциклов, бытовых изделий и предметов личного пользования:</t>
  </si>
  <si>
    <t xml:space="preserve">   транспорт и связь:</t>
  </si>
  <si>
    <t xml:space="preserve">   операции с недвижимым имуществом, аренда и представление услуг:</t>
  </si>
  <si>
    <t xml:space="preserve">   образование:</t>
  </si>
  <si>
    <t xml:space="preserve">   здравоохранение и предоставление социальных услуг:</t>
  </si>
  <si>
    <t>(протокол № 1  от 19.08.2011 г.)</t>
  </si>
  <si>
    <t>Предварительные итоги социально-экономического развития муниципального образования город Балаково за 2011 год и прогноз социально-экономического развития муниципального образования город Балаково на 2012 год и плановый период 2013-2014гг.</t>
  </si>
  <si>
    <t>Глава администрации муниципального образования город Балаково</t>
  </si>
  <si>
    <t>О.Г.Мазунина</t>
  </si>
  <si>
    <r>
      <t>Затраты населения на  индивидуальное жилищное строительство:</t>
    </r>
    <r>
      <rPr>
        <vertAlign val="superscript"/>
        <sz val="10"/>
        <rFont val="Times New Roman"/>
        <family val="1"/>
      </rPr>
      <t xml:space="preserve"> </t>
    </r>
  </si>
  <si>
    <r>
      <t>Иностранные инвестиции</t>
    </r>
    <r>
      <rPr>
        <vertAlign val="superscript"/>
        <sz val="10"/>
        <rFont val="Times New Roman"/>
        <family val="1"/>
      </rPr>
      <t xml:space="preserve"> </t>
    </r>
  </si>
  <si>
    <t>млн. долларов США</t>
  </si>
  <si>
    <t xml:space="preserve">               из них:</t>
  </si>
  <si>
    <t>ООО "Завод по производству серной кислоты"</t>
  </si>
  <si>
    <t xml:space="preserve">       прямые иностранные инвестиции</t>
  </si>
  <si>
    <t xml:space="preserve">      портфельные иностранные инвестиции</t>
  </si>
  <si>
    <t xml:space="preserve">      прочие иностранные инвестиции</t>
  </si>
  <si>
    <t>Стоимость основных фондов (по полной учетной стоимости, на конец года)</t>
  </si>
  <si>
    <t>МУП "Балаково-Водоканал"</t>
  </si>
  <si>
    <t>млрд. рублей в ценах соответствующих лет</t>
  </si>
  <si>
    <t xml:space="preserve">Ввод в действие новых  основных фондов </t>
  </si>
  <si>
    <t>млн. рублей в ценах соответствую-щих лет</t>
  </si>
  <si>
    <t>Степень износа основных фондов (на конец года)</t>
  </si>
  <si>
    <t>6. Труд</t>
  </si>
  <si>
    <r>
      <t>Численность занятых в экономике (среднегодовая),</t>
    </r>
    <r>
      <rPr>
        <vertAlign val="superscript"/>
        <sz val="10"/>
        <rFont val="Times New Roman"/>
        <family val="1"/>
      </rPr>
      <t xml:space="preserve"> </t>
    </r>
  </si>
  <si>
    <t xml:space="preserve">         из нее  по основным видам экономической деятельности:</t>
  </si>
  <si>
    <t xml:space="preserve">            сельское хозяйство, охота и лесное хозяйство:</t>
  </si>
  <si>
    <t xml:space="preserve">            добыча полезных ископаемых</t>
  </si>
  <si>
    <t xml:space="preserve">           обрабатывающие производства</t>
  </si>
  <si>
    <t xml:space="preserve">           производство и распределение электроэнергии, газа и воды </t>
  </si>
  <si>
    <t xml:space="preserve">           строительство</t>
  </si>
  <si>
    <t xml:space="preserve">           оптовая  и розничная торговля, ремонт автотранспортных средств; мотоциклов, бытовых изделий и предметов личного пользования </t>
  </si>
  <si>
    <t xml:space="preserve">            транспорт и связь</t>
  </si>
  <si>
    <t xml:space="preserve">            операции с недвижимым имуществом, аренда и предоставление услуг</t>
  </si>
  <si>
    <t xml:space="preserve">            государственное управление и обеспечение военной безопасности; обязательное социальное обеспечение</t>
  </si>
  <si>
    <t xml:space="preserve">            образование</t>
  </si>
  <si>
    <t xml:space="preserve">            здравоохранение и предоставление социальных услуг</t>
  </si>
  <si>
    <t xml:space="preserve">            предоставление прочих коммунальных, социальных и персональных услуг </t>
  </si>
  <si>
    <t xml:space="preserve">Численность официально зарегистрированных безработных </t>
  </si>
  <si>
    <r>
      <t>Уровень официально зарегистрированной безработицы</t>
    </r>
    <r>
      <rPr>
        <vertAlign val="superscript"/>
        <sz val="10"/>
        <rFont val="Times New Roman"/>
        <family val="1"/>
      </rPr>
      <t xml:space="preserve">  </t>
    </r>
  </si>
  <si>
    <t>В процентах к предыдущему году в действующих ценах</t>
  </si>
  <si>
    <t>Оценка года</t>
  </si>
  <si>
    <t>Фонд заработной платы</t>
  </si>
  <si>
    <t>Удельный вес фонда заработной платы в валовом региональном продукте</t>
  </si>
  <si>
    <t>7.  Денежные доходы и расходы населения</t>
  </si>
  <si>
    <t>Денежные доходы населения,</t>
  </si>
  <si>
    <t xml:space="preserve">   доходы от предпринимательской деятельности</t>
  </si>
  <si>
    <t xml:space="preserve">   оплата труда наемных работников</t>
  </si>
  <si>
    <t xml:space="preserve">   социальные трансферты – всего,</t>
  </si>
  <si>
    <t xml:space="preserve">            из них:</t>
  </si>
  <si>
    <t xml:space="preserve">      пенсии, пособия и социальная помощь</t>
  </si>
  <si>
    <t xml:space="preserve">      стипендии</t>
  </si>
  <si>
    <t xml:space="preserve">   прочие доходы</t>
  </si>
  <si>
    <t xml:space="preserve">Денежные расходы населения, </t>
  </si>
  <si>
    <t>км.</t>
  </si>
  <si>
    <t xml:space="preserve">   покупка товаров и  оплата услуг,</t>
  </si>
  <si>
    <t xml:space="preserve">            из них покупка товаров</t>
  </si>
  <si>
    <t xml:space="preserve">   обязательные платежи и разнообразные взносы</t>
  </si>
  <si>
    <t xml:space="preserve">   прочие расходы (сбережения во вкладах и ценных бумагах, расходы на покупку недвижимости, приобретение иностранной валюты и др.)</t>
  </si>
  <si>
    <t>Превышение доходов над расходами (+), расходов над доходами (-)</t>
  </si>
  <si>
    <t>данные УО БМР</t>
  </si>
  <si>
    <t>данные КЗ БМР</t>
  </si>
  <si>
    <t>данные УК  БМР</t>
  </si>
  <si>
    <t>Демография</t>
  </si>
  <si>
    <t>1-МО письма</t>
  </si>
  <si>
    <t>шт.</t>
  </si>
  <si>
    <t>Акты вып. работ Промэнерго</t>
  </si>
  <si>
    <t xml:space="preserve">количество светильников, из них </t>
  </si>
  <si>
    <t xml:space="preserve"> -  магистральное</t>
  </si>
  <si>
    <t>Наружное освещение города, протяженность линий</t>
  </si>
  <si>
    <t>Численность работающих</t>
  </si>
  <si>
    <t>Численность работающих в управлении</t>
  </si>
  <si>
    <t>ФОТ с нац.проектами</t>
  </si>
  <si>
    <t>млн. руб.</t>
  </si>
  <si>
    <t>Число занимающихся в ДШ</t>
  </si>
  <si>
    <t>тыс.чел.</t>
  </si>
  <si>
    <t>тыс. чел.</t>
  </si>
  <si>
    <t>ФОТ работающих в управлении</t>
  </si>
  <si>
    <t xml:space="preserve"> стадионы с трибунами</t>
  </si>
  <si>
    <t>ООО "Усадьба"</t>
  </si>
  <si>
    <t>из общего числа спортивных сооружений:</t>
  </si>
  <si>
    <t>ледовые дворцы</t>
  </si>
  <si>
    <t>хоккейные коробки</t>
  </si>
  <si>
    <t>футбольные поля</t>
  </si>
  <si>
    <t xml:space="preserve">баскетбольные площадки </t>
  </si>
  <si>
    <t>волейбольные площадки</t>
  </si>
  <si>
    <t>Число клубов (центров)</t>
  </si>
  <si>
    <t>январь-апрель 2010 г.</t>
  </si>
  <si>
    <t>Численность не занятых трудовой деятельностью граждан, ищущих работу и состоящих на учете в службе занятости на конец отчетного периода</t>
  </si>
  <si>
    <t>Численность занимающихся в клубах</t>
  </si>
  <si>
    <t>Среднемесячная заработная плата</t>
  </si>
  <si>
    <t>данные молБМР</t>
  </si>
  <si>
    <t>данные молБМР+МЦП</t>
  </si>
  <si>
    <t>устройства покрытия</t>
  </si>
  <si>
    <t>требующих капитального восстаноления покрытия</t>
  </si>
  <si>
    <t>капитально отремонтировано</t>
  </si>
  <si>
    <t>Среднесписочная численность работающих по крупным и средним предприятиям города</t>
  </si>
  <si>
    <t>1МО</t>
  </si>
  <si>
    <t>Упр.жилья БМР</t>
  </si>
  <si>
    <t>По труду МО</t>
  </si>
  <si>
    <t>Продукция, ед. измерения</t>
  </si>
  <si>
    <r>
      <t>Реальные располагаемые денежные доходы населения</t>
    </r>
    <r>
      <rPr>
        <vertAlign val="superscript"/>
        <sz val="10"/>
        <rFont val="Times New Roman"/>
        <family val="1"/>
      </rPr>
      <t xml:space="preserve"> </t>
    </r>
  </si>
  <si>
    <r>
      <t>Величина прожиточного минимума в среднем на душу населения в месяц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</si>
  <si>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Величина  прожиточного минимума  трудоспособного  населения  в среднем в месяц</t>
  </si>
  <si>
    <r>
      <t>Доля населения с денежными доходами ниже прожиточного минимума</t>
    </r>
    <r>
      <rPr>
        <vertAlign val="superscript"/>
        <sz val="10"/>
        <rFont val="Times New Roman"/>
        <family val="1"/>
      </rPr>
      <t xml:space="preserve"> </t>
    </r>
  </si>
  <si>
    <t>8.  Охрана окружающей среды</t>
  </si>
  <si>
    <r>
      <t>Инвестиции в основной капитал, направленные на охрану окружающей среды и рациональное использование природных ресурсов (за счет всех источников финансирования):</t>
    </r>
    <r>
      <rPr>
        <vertAlign val="superscript"/>
        <sz val="10"/>
        <rFont val="Times New Roman"/>
        <family val="1"/>
      </rPr>
      <t xml:space="preserve"> </t>
    </r>
  </si>
  <si>
    <r>
      <t>Объем выбросов вредных веществ в атмосферный воздух от стационарных источников загрязнения</t>
    </r>
    <r>
      <rPr>
        <vertAlign val="superscript"/>
        <sz val="10"/>
        <rFont val="Times New Roman"/>
        <family val="1"/>
      </rPr>
      <t xml:space="preserve"> </t>
    </r>
  </si>
  <si>
    <r>
      <t>Объем сброса загрязненных сточных вод</t>
    </r>
    <r>
      <rPr>
        <vertAlign val="superscript"/>
        <sz val="10"/>
        <rFont val="Times New Roman"/>
        <family val="1"/>
      </rPr>
      <t xml:space="preserve"> </t>
    </r>
  </si>
  <si>
    <t>млн. куб. м</t>
  </si>
  <si>
    <t>Объем водопотребления</t>
  </si>
  <si>
    <t>Объем оборотного и повторно-последовательного использования воды</t>
  </si>
  <si>
    <t>9. Внешнеэкономическая деятельность</t>
  </si>
  <si>
    <r>
      <t xml:space="preserve">  Экспорт</t>
    </r>
    <r>
      <rPr>
        <vertAlign val="superscript"/>
        <sz val="10"/>
        <rFont val="Times New Roman"/>
        <family val="1"/>
      </rPr>
      <t xml:space="preserve"> </t>
    </r>
  </si>
  <si>
    <r>
      <t xml:space="preserve">   Импорт</t>
    </r>
    <r>
      <rPr>
        <vertAlign val="superscript"/>
        <sz val="10"/>
        <rFont val="Times New Roman"/>
        <family val="1"/>
      </rPr>
      <t xml:space="preserve"> </t>
    </r>
  </si>
  <si>
    <t>Зарубежные страны (за исключением стран СНГ):</t>
  </si>
  <si>
    <t xml:space="preserve">   экспорт</t>
  </si>
  <si>
    <t xml:space="preserve">   импорт</t>
  </si>
  <si>
    <t>Государства-участники СНГ:</t>
  </si>
  <si>
    <t>январь-май 2010 г.</t>
  </si>
  <si>
    <t>январь-июнь 2010 г.</t>
  </si>
  <si>
    <t>10. Регулирование цен (тарифов)</t>
  </si>
  <si>
    <t>Тариф на перевозку пассажиров и багажа железнодорожным транспортом в пригородном сообщении</t>
  </si>
  <si>
    <t>руб./1 зона</t>
  </si>
  <si>
    <t xml:space="preserve">           индекс тарифа</t>
  </si>
  <si>
    <t>в процентах  к предыдущему году</t>
  </si>
  <si>
    <t>Тариф на перевозку пассажиров и багажа  транспортом общего пользования (автомобильным и электрическим)</t>
  </si>
  <si>
    <t>руб./1 поездка</t>
  </si>
  <si>
    <r>
      <t>Раздел А.</t>
    </r>
    <r>
      <rPr>
        <sz val="11"/>
        <rFont val="Times New Roman"/>
        <family val="1"/>
      </rPr>
      <t xml:space="preserve"> Сельское хозяйство, охота и лесное хозяйство</t>
    </r>
  </si>
  <si>
    <r>
      <t>Раздел В</t>
    </r>
    <r>
      <rPr>
        <sz val="11"/>
        <rFont val="Times New Roman"/>
        <family val="1"/>
      </rPr>
      <t>. Рыболовство, рыбоводство</t>
    </r>
  </si>
  <si>
    <r>
      <t>Раздел С</t>
    </r>
    <r>
      <rPr>
        <sz val="11"/>
        <rFont val="Times New Roman"/>
        <family val="1"/>
      </rPr>
      <t>. Добыча полезных ископаемых</t>
    </r>
  </si>
  <si>
    <r>
      <t>Раздел F</t>
    </r>
    <r>
      <rPr>
        <sz val="11"/>
        <rFont val="Times New Roman"/>
        <family val="1"/>
      </rPr>
      <t>. Строительство</t>
    </r>
  </si>
  <si>
    <r>
      <t>Ввод в эксплуатацию жилых домов, построенных за счет  всех источников финансирования,</t>
    </r>
    <r>
      <rPr>
        <vertAlign val="superscript"/>
        <sz val="11"/>
        <rFont val="Times New Roman"/>
        <family val="1"/>
      </rPr>
      <t xml:space="preserve"> </t>
    </r>
  </si>
  <si>
    <r>
      <t xml:space="preserve">Раздел G. </t>
    </r>
    <r>
      <rPr>
        <sz val="11"/>
        <rFont val="Times New Roman"/>
        <family val="1"/>
      </rPr>
      <t>Оптовая и розничная торговля; ремонт автотранспортных средств, мотоциклов, бытовых изделий и предметов личного пользования</t>
    </r>
  </si>
  <si>
    <r>
      <t xml:space="preserve">Раздел Н. </t>
    </r>
    <r>
      <rPr>
        <sz val="11"/>
        <rFont val="Times New Roman"/>
        <family val="1"/>
      </rPr>
      <t>Гостиницы и рестораны</t>
    </r>
  </si>
  <si>
    <r>
      <t>Раздел I.</t>
    </r>
    <r>
      <rPr>
        <sz val="11"/>
        <rFont val="Times New Roman"/>
        <family val="1"/>
      </rPr>
      <t xml:space="preserve"> Транспорт и связь</t>
    </r>
  </si>
  <si>
    <r>
      <t>Грузооборот грузовых автомобилей  всех видов экономической деятельности</t>
    </r>
    <r>
      <rPr>
        <vertAlign val="superscript"/>
        <sz val="11"/>
        <rFont val="Times New Roman"/>
        <family val="1"/>
      </rPr>
      <t xml:space="preserve"> </t>
    </r>
  </si>
  <si>
    <r>
      <t>Раздел M.</t>
    </r>
    <r>
      <rPr>
        <sz val="11"/>
        <rFont val="Times New Roman"/>
        <family val="1"/>
      </rPr>
      <t xml:space="preserve"> Образование</t>
    </r>
  </si>
  <si>
    <r>
      <t>Раздел N.</t>
    </r>
    <r>
      <rPr>
        <sz val="11"/>
        <rFont val="Times New Roman"/>
        <family val="1"/>
      </rPr>
      <t xml:space="preserve"> Здравоохранение и предоставление социальных услуг</t>
    </r>
  </si>
  <si>
    <r>
      <t>Раздел O.</t>
    </r>
    <r>
      <rPr>
        <sz val="11"/>
        <rFont val="Times New Roman"/>
        <family val="1"/>
      </rPr>
      <t xml:space="preserve"> Предоставление прочих коммунальных, социальных и персональных услуг</t>
    </r>
  </si>
  <si>
    <t>Щербаков</t>
  </si>
  <si>
    <t>Средний тариф на электроэнергию, отпущенную различным потребителям</t>
  </si>
  <si>
    <t>руб./тыс. кВт. ч.</t>
  </si>
  <si>
    <t xml:space="preserve">             индекс тарифа,</t>
  </si>
  <si>
    <t xml:space="preserve">   в том числе по группам потребителей:</t>
  </si>
  <si>
    <t xml:space="preserve">      промышленность и приравненные к ней отрасли</t>
  </si>
  <si>
    <t xml:space="preserve">             индекс тарифа</t>
  </si>
  <si>
    <t xml:space="preserve">      железнодорожный транспорт</t>
  </si>
  <si>
    <t xml:space="preserve">      сельскохозяйственные производственные потребители</t>
  </si>
  <si>
    <t xml:space="preserve">      бюджетные потребители</t>
  </si>
  <si>
    <t xml:space="preserve">      организации жилищно-коммунального хозяйства</t>
  </si>
  <si>
    <t xml:space="preserve">      население:</t>
  </si>
  <si>
    <t xml:space="preserve">          городское</t>
  </si>
  <si>
    <t xml:space="preserve">          сельское</t>
  </si>
  <si>
    <t>Средняя цена на  сжиженный газ, реализуемый населению</t>
  </si>
  <si>
    <t>руб./кг</t>
  </si>
  <si>
    <t xml:space="preserve">         индекс цен</t>
  </si>
  <si>
    <t>Средняя оптовая  цена на  природный газ, реализуемый  организациям (промышленным потребителям):</t>
  </si>
  <si>
    <t>руб./тыс. куб. м</t>
  </si>
  <si>
    <t xml:space="preserve">             индекс цен</t>
  </si>
  <si>
    <t>Средняя цена на природный газ, реализуемый населению</t>
  </si>
  <si>
    <t>Средний тариф на услуги по техническому обслуживанию и текущему ремонту  лифтового хозяйства  (одного лифта)</t>
  </si>
  <si>
    <t xml:space="preserve">         индекс тарифа </t>
  </si>
  <si>
    <t>Средняя цена на топливо твердое, топливо печное бытовое, реализуемое населению</t>
  </si>
  <si>
    <t>руб./т</t>
  </si>
  <si>
    <t>Средний тариф на услуги теплоснабжения, оказываемые    населению, бюджетным организациям и прочим потребителям</t>
  </si>
  <si>
    <t>руб./Гкал</t>
  </si>
  <si>
    <t xml:space="preserve">Средний тариф на услуги водоснабжения, оказываемые: </t>
  </si>
  <si>
    <t xml:space="preserve">     населению и бюджетным организациям:</t>
  </si>
  <si>
    <t>руб./куб. м</t>
  </si>
  <si>
    <t xml:space="preserve">   прочим потребителям</t>
  </si>
  <si>
    <t>Средний тариф на услуги водоотведения, оказываемые:</t>
  </si>
  <si>
    <t xml:space="preserve">   населению и бюджетным организациям</t>
  </si>
  <si>
    <t>ОАО "Волжский дизель им. Маминых"</t>
  </si>
  <si>
    <t>ЗАО "Волжский дизель им. Маминых"</t>
  </si>
  <si>
    <t>ЗАО "Саратовгесстрой"</t>
  </si>
  <si>
    <t>ООО "Балаковское предприятие "Агротекс"</t>
  </si>
  <si>
    <t>Средний тариф на услуги по содержанию и текущему ремонту жилья</t>
  </si>
  <si>
    <t>руб./кв. м</t>
  </si>
  <si>
    <t>Средний тариф за услуги по вывозу  и размещению твердых бытовых отходов</t>
  </si>
  <si>
    <t xml:space="preserve">11. Объем продукции, закупаемой для государственных нужд Московской области  за счет средств бюджета Московской области </t>
  </si>
  <si>
    <r>
      <t xml:space="preserve"> </t>
    </r>
    <r>
      <rPr>
        <sz val="10"/>
        <rFont val="Times New Roman"/>
        <family val="1"/>
      </rPr>
      <t>Объем продукции, закупаемой для государственных нужд Московской области   за счет средств  бюджета Московской области – всего:</t>
    </r>
    <r>
      <rPr>
        <vertAlign val="superscript"/>
        <sz val="10"/>
        <rFont val="Times New Roman"/>
        <family val="1"/>
      </rPr>
      <t xml:space="preserve"> </t>
    </r>
  </si>
  <si>
    <t>налоговые доходы</t>
  </si>
  <si>
    <t>из них:</t>
  </si>
  <si>
    <t>Собственные доходы бюджета, всего</t>
  </si>
  <si>
    <t xml:space="preserve">налог на доходы физических лиц       </t>
  </si>
  <si>
    <t>налог на имущество физических лиц</t>
  </si>
  <si>
    <t>единый сельскохозяйственный налог</t>
  </si>
  <si>
    <t>земельный налог</t>
  </si>
  <si>
    <t>неналоговые доходы</t>
  </si>
  <si>
    <t>дотации от вышестоящих бюджетов</t>
  </si>
  <si>
    <t xml:space="preserve">       в том числе в разрезе главных распорядителей  средств бюджета  Московской области</t>
  </si>
  <si>
    <t xml:space="preserve">12.  Объем продукции, закупаемой для  муниципальных нужд за счет  средств местного бюджета </t>
  </si>
  <si>
    <t>2.9</t>
  </si>
  <si>
    <t>2.10</t>
  </si>
  <si>
    <r>
      <t>Раздел J.</t>
    </r>
    <r>
      <rPr>
        <sz val="11"/>
        <rFont val="Times New Roman"/>
        <family val="1"/>
      </rPr>
      <t xml:space="preserve"> Финансовая деятельность</t>
    </r>
  </si>
  <si>
    <t>6181869,9</t>
  </si>
  <si>
    <t>516338,4</t>
  </si>
  <si>
    <t>98,6</t>
  </si>
  <si>
    <t>90,2</t>
  </si>
  <si>
    <t>развитие мун. сектора экономики БМР</t>
  </si>
  <si>
    <t>2.1</t>
  </si>
  <si>
    <t>%</t>
  </si>
  <si>
    <t>тыс.руб.</t>
  </si>
  <si>
    <t>2.2</t>
  </si>
  <si>
    <t>в том числе:</t>
  </si>
  <si>
    <t>Оборот розничной торговли</t>
  </si>
  <si>
    <t>Оборот общественного питания</t>
  </si>
  <si>
    <t>Денежные доходы населения</t>
  </si>
  <si>
    <t>чел.</t>
  </si>
  <si>
    <t>руб.</t>
  </si>
  <si>
    <t>Количество малых предприятий</t>
  </si>
  <si>
    <t>Численность занятых на малых предприятиях</t>
  </si>
  <si>
    <t>ед.</t>
  </si>
  <si>
    <t>Жилищно-коммунальное хозяйство</t>
  </si>
  <si>
    <t>Территория</t>
  </si>
  <si>
    <t>Находящаяся в собственности муниципального образования</t>
  </si>
  <si>
    <t>в аренду</t>
  </si>
  <si>
    <t>во владение в пользование</t>
  </si>
  <si>
    <t>Предоставленная юридическим лицам:</t>
  </si>
  <si>
    <t>Площадь муниципального образования, предназначенная для строительства</t>
  </si>
  <si>
    <t>Территориальные резервы для развития мунициплаьного образования</t>
  </si>
  <si>
    <t>Численность постоянного населения на начало года</t>
  </si>
  <si>
    <t>№ п/п</t>
  </si>
  <si>
    <t>Наименование</t>
  </si>
  <si>
    <t>Ед. изм.</t>
  </si>
  <si>
    <t>Раздел D Обрабатывающие производства</t>
  </si>
  <si>
    <t>Раздел Е. Производство и распределение электроэнергии, газа и воды</t>
  </si>
  <si>
    <t>Раздел F. Строительство</t>
  </si>
  <si>
    <t>Раздел G. Оптовая и розничная торговля; ремонт автотранспортных средств, мотоциклов, бытовых изделий и предметов личного пользования</t>
  </si>
  <si>
    <t>Раздел I. Транспорт и связь</t>
  </si>
  <si>
    <t>Раздел J. Финансовая деятельность</t>
  </si>
  <si>
    <t>Примечание к 2010-2011</t>
  </si>
  <si>
    <t>дефлятор суфэ</t>
  </si>
  <si>
    <t>тенденции суфэ</t>
  </si>
  <si>
    <t xml:space="preserve">образования город Балаково на 2012г. </t>
  </si>
  <si>
    <t>и плановый период 2013-2014 гг."</t>
  </si>
  <si>
    <t>ПРОЧИЕ                                                    итого</t>
  </si>
  <si>
    <t>2010 факт</t>
  </si>
  <si>
    <t>2011 оценка года</t>
  </si>
  <si>
    <t>2014 прогноз</t>
  </si>
  <si>
    <t>Раздел K. Операции с недвижимым имуществом, аренда и предоставление услуг</t>
  </si>
  <si>
    <t>аналит.записка</t>
  </si>
  <si>
    <t>Численность экономически активного населения</t>
  </si>
  <si>
    <t xml:space="preserve">паспорт  </t>
  </si>
  <si>
    <t>прим дефл</t>
  </si>
  <si>
    <t>Фонд оплаты труда работников по городу (крупным и средним предприятиям)</t>
  </si>
  <si>
    <t>Расходы населения на покупку товаров, оплату услуг</t>
  </si>
  <si>
    <t>Выплаты социального характера на 1 работника</t>
  </si>
  <si>
    <t>Сбережения населения на 01.01</t>
  </si>
  <si>
    <t xml:space="preserve">Число читателей в бибилиотеках на 1000 жителей </t>
  </si>
  <si>
    <t>Величина прожиточного минимума в среднем на душу населения в месяц  за последний квартал года</t>
  </si>
  <si>
    <t>Площадь зеленых насаждений общего пользования</t>
  </si>
  <si>
    <t>га</t>
  </si>
  <si>
    <t>стат.бюллетень</t>
  </si>
  <si>
    <t>индикаторы: рост среднемес. оплаты 1пол 2008 / 1 пол.2007г-132,6%</t>
  </si>
  <si>
    <t>Раздел L. Государственное управление и обеспечение военной безопасности; обязательное социальное обеспечение</t>
  </si>
  <si>
    <t>Раздел M. Образование</t>
  </si>
  <si>
    <t>Раздел N. Здравоохранение и предоставление социальных услуг</t>
  </si>
  <si>
    <t>Раздел O. Предоставление прочих коммунальных, социальных и персональных услуг</t>
  </si>
  <si>
    <t>Выплаты социального характера</t>
  </si>
  <si>
    <t>янв-июль 2009 г</t>
  </si>
  <si>
    <t>ООО "Балаковский завод волоконных материалов"</t>
  </si>
  <si>
    <t>Численность  физических лиц, получающих доходы от предпринимательской и иной приносящей доход деятельности, который облагается НДФЛ (предприниматели, осуществляющие деятельность без образования юридического лица, частные нотариусы и др. лица, занимающиеся частной практикой)</t>
  </si>
  <si>
    <t>Чистый доход физических лиц, получающих доходы от предпринимательской и иной приносящей доход деятельности, который облагается НДФЛ (предприниматели, осуществляющие деятельность без образования юридического лица, частные нотариусы и др. лица, занимающиеся частной практикой)</t>
  </si>
  <si>
    <t>В процентах к предыдущему году</t>
  </si>
  <si>
    <t>krev/статистика//индикаторы СЭР за 2007г.</t>
  </si>
  <si>
    <t>Индекс-дефлятор по разделу D</t>
  </si>
  <si>
    <t xml:space="preserve">Индекс производства по разделу D   </t>
  </si>
  <si>
    <t xml:space="preserve">Индекс производства по разделу Е   </t>
  </si>
  <si>
    <t>Индекс-дефлятор по разделу Е</t>
  </si>
  <si>
    <t>Северо-Восточное ПО филиала ОАО "МРСК Волги"</t>
  </si>
  <si>
    <t xml:space="preserve">Производство пищевых продуктов,  включая напитки </t>
  </si>
  <si>
    <r>
      <t>Раздел D</t>
    </r>
    <r>
      <rPr>
        <sz val="11"/>
        <rFont val="Times New Roman"/>
        <family val="1"/>
      </rPr>
      <t xml:space="preserve"> Обрабатывающие производства</t>
    </r>
  </si>
  <si>
    <t>Текстильное производство</t>
  </si>
  <si>
    <t>Производство одежды; выделка и крашение меха</t>
  </si>
  <si>
    <t>Производство мебели и прочей продукции, не включенной в другие группировки</t>
  </si>
  <si>
    <t>Производство электронных компонентов, аппаратуры для радио, телевидения и связи</t>
  </si>
  <si>
    <t xml:space="preserve">Производство судов, летательных и космических аппаратов и прочих транспортных средств </t>
  </si>
  <si>
    <t>Обработка вторичного сырья</t>
  </si>
  <si>
    <t>Производство прочих неметаллических минеральных продуктов</t>
  </si>
  <si>
    <r>
      <t>Раздел Е.</t>
    </r>
    <r>
      <rPr>
        <sz val="11"/>
        <rFont val="Times New Roman"/>
        <family val="1"/>
      </rPr>
      <t xml:space="preserve"> Производство и распределение электроэнергии, газа и воды  </t>
    </r>
  </si>
  <si>
    <t>РЕМНИ ВЕНТИЛЯТОРНЫЕ - ТЫС.ШТ</t>
  </si>
  <si>
    <t>С учетом ввода жилья</t>
  </si>
  <si>
    <t>данные управления культуры</t>
  </si>
  <si>
    <t>среднедушевой доход в месяц</t>
  </si>
  <si>
    <t>данные управления физкультуры</t>
  </si>
  <si>
    <t>Объем платных услуг населению, в т.ч.</t>
  </si>
  <si>
    <t>млн.пасс.</t>
  </si>
  <si>
    <t>аналит записка</t>
  </si>
  <si>
    <t>перевезено пассажиров электрическим транспортом</t>
  </si>
  <si>
    <t>Производство готовых металлических изделий</t>
  </si>
  <si>
    <t>в том числе индивидуальные жилые дома, построенные населением за счет собственных и (или) кредитных средств</t>
  </si>
  <si>
    <t>Численность детей в дошкольных образовательных учреждениях</t>
  </si>
  <si>
    <t xml:space="preserve">  -  внутриквартальное -количество светильников,               из них </t>
  </si>
  <si>
    <t>ОАО "Балаковорезинотехника"</t>
  </si>
  <si>
    <t>МАЙОНЕЗ - ТОНН</t>
  </si>
  <si>
    <t>ПИВО С НОРМАТИВНЫМ (СТАНДАРТИЗИРОВАННЫМ) СОДЕРЖАНИЕМ ОБЪЕМНОЙ ДОЛИ СПИРТА ЭТИЛОВОГО ВЫШЕ 0,5 И ДО 8,6 ПРОЦЕНТА ВКЛЮЧИТЕЛЬНО</t>
  </si>
  <si>
    <t>БЕЗАЛКОГОЛЬНЫЕ НАПИТКИ - ТЫС. ДКЛ</t>
  </si>
  <si>
    <t>МУП "Балаковоэлектротранс"</t>
  </si>
  <si>
    <t>МЯСО, ВКЛЮЧАЯ СУБПРОДУКТЫ I КАТЕГОРИИ - ВСЕГО - ТОНН</t>
  </si>
  <si>
    <t>ИЗДЕЛИЯ КОЛБАСНЫЕ - ВСЕГО - ТОНН</t>
  </si>
  <si>
    <t>krev/статистика//индикаторы СЭР за 2007г. или стат.бюл.</t>
  </si>
  <si>
    <t>П. "Сценарные условия СЭР РФ" Дефлятор</t>
  </si>
  <si>
    <t>П. "Сценарные условия СЭР РФ" Дефляторы</t>
  </si>
  <si>
    <t>расчет среднее из стат.бюл. Индексы, не учтены доли отраслей  в общем объеме</t>
  </si>
  <si>
    <t>Индекс - дефлятор</t>
  </si>
  <si>
    <t>Общий коэффициент рождаемости  (на 1000 человек)</t>
  </si>
  <si>
    <t>Общий коэффициент смертности (на 1000 человек)</t>
  </si>
  <si>
    <t>Ожидаемая продолжительность жизни при рождении</t>
  </si>
  <si>
    <t>промилле</t>
  </si>
  <si>
    <t xml:space="preserve">         Производство пищевых продуктов,  включая напитки, и табака</t>
  </si>
  <si>
    <t xml:space="preserve">         Производство кожи, изделий из кожи и производство обуви</t>
  </si>
  <si>
    <t xml:space="preserve">         Обработка древесины  и производство изделий из дерева</t>
  </si>
  <si>
    <t>Индекс производства  к предыдущему периоду</t>
  </si>
  <si>
    <t>Примечание</t>
  </si>
  <si>
    <t>ООО "Центр реструктуризации" (Гроздь)</t>
  </si>
  <si>
    <t>ООО "Неон"</t>
  </si>
  <si>
    <t>Кондитерский цех "Ивона"</t>
  </si>
  <si>
    <t>)))</t>
  </si>
  <si>
    <t>ООО "Макитра"</t>
  </si>
  <si>
    <t>млн.руб.</t>
  </si>
  <si>
    <t xml:space="preserve">          Производство кокса, нефтепродуктов и ядерных материалов  </t>
  </si>
  <si>
    <t xml:space="preserve">          Химическое производство</t>
  </si>
  <si>
    <t xml:space="preserve">          Производство прочих неметаллических минеральных продуктов</t>
  </si>
  <si>
    <t xml:space="preserve">           Металлургическое производство и производство готовых металлических изделий</t>
  </si>
  <si>
    <t xml:space="preserve">           Производство электрооборудования, электронного и оптического оборудования</t>
  </si>
  <si>
    <t xml:space="preserve">           Производство транспортных средств  и оборудования</t>
  </si>
  <si>
    <t xml:space="preserve">   в том числе индивидуальные жилые дома, построенные населением за счет собственных и (или) кредитных средств</t>
  </si>
  <si>
    <t xml:space="preserve">   Из общего итога – жилые дома, построенные за счет средств бюджетов всех уровней</t>
  </si>
  <si>
    <t>Строительство и реконструкция  автомобильных дорог общего пользования с твердым покрытием</t>
  </si>
  <si>
    <t>Потребность в ремонте автомобильных дорог общего пользования, находящихся в государственной собственности Московской области</t>
  </si>
  <si>
    <t>Объем работ и услуг, выполненных собственными силами организаций по виду деятельности «Строительство» (в ценах соответствующих лет)</t>
  </si>
  <si>
    <t>в 1,9 раз</t>
  </si>
  <si>
    <t>ОАО "Саратовэнерго"</t>
  </si>
  <si>
    <t>2.3</t>
  </si>
  <si>
    <t>2.4</t>
  </si>
  <si>
    <t>2.5</t>
  </si>
  <si>
    <t>2.7</t>
  </si>
  <si>
    <t>2.8</t>
  </si>
  <si>
    <t xml:space="preserve">СИСТЕМА ПОКАЗАТЕЛЕЙ СОЦИАЛЬНО-ЭКОНОМИЧЕСКОГО РАЗВИТИЯ </t>
  </si>
  <si>
    <t>Показатели</t>
  </si>
  <si>
    <t>Единицы измерений</t>
  </si>
  <si>
    <t>Прогнозный  период</t>
  </si>
  <si>
    <t>Уровень разработки</t>
  </si>
  <si>
    <t>краткос-рочный</t>
  </si>
  <si>
    <t>средне-срочный</t>
  </si>
  <si>
    <t>долго-срочный*</t>
  </si>
  <si>
    <t>ЗАО "Волжский литейный завод"</t>
  </si>
  <si>
    <t>область</t>
  </si>
  <si>
    <t>городской округ, муници-пальный</t>
  </si>
  <si>
    <t>поселение (городское, сельское)</t>
  </si>
  <si>
    <t>район</t>
  </si>
  <si>
    <t>1. Демографические показатели</t>
  </si>
  <si>
    <t xml:space="preserve">Численность постоянного населения (среднегодовая), </t>
  </si>
  <si>
    <t>тыс. человек</t>
  </si>
  <si>
    <t>+</t>
  </si>
  <si>
    <t xml:space="preserve">       в том числе:</t>
  </si>
  <si>
    <t xml:space="preserve">    городского</t>
  </si>
  <si>
    <t xml:space="preserve">    сельского</t>
  </si>
  <si>
    <t>число лет</t>
  </si>
  <si>
    <t>2. Макроэкономические показатели</t>
  </si>
  <si>
    <t xml:space="preserve">Валовой региональный продукт: </t>
  </si>
  <si>
    <r>
      <t xml:space="preserve">         в ценах соответствующих лет</t>
    </r>
    <r>
      <rPr>
        <vertAlign val="superscript"/>
        <sz val="10"/>
        <rFont val="Times New Roman"/>
        <family val="1"/>
      </rPr>
      <t xml:space="preserve"> </t>
    </r>
  </si>
  <si>
    <t>млн. рублей</t>
  </si>
  <si>
    <r>
      <t xml:space="preserve">         индекс физического объема</t>
    </r>
    <r>
      <rPr>
        <vertAlign val="superscript"/>
        <sz val="10"/>
        <rFont val="Times New Roman"/>
        <family val="1"/>
      </rPr>
      <t xml:space="preserve"> </t>
    </r>
  </si>
  <si>
    <t>в процентах к предыдущему году</t>
  </si>
  <si>
    <t xml:space="preserve">    * - Разработка прогноза социально-экономического развития  на долгосрочный период   предусматривается только на  областном  уровне</t>
  </si>
  <si>
    <t xml:space="preserve">Структура производства валового регионального продукта </t>
  </si>
  <si>
    <t>(в процентах от общего объема):</t>
  </si>
  <si>
    <t xml:space="preserve">    производство товаров</t>
  </si>
  <si>
    <t>в процентах</t>
  </si>
  <si>
    <t xml:space="preserve">    производство услуг</t>
  </si>
  <si>
    <t xml:space="preserve">    чистые налоги на продукты</t>
  </si>
  <si>
    <t xml:space="preserve">Рост производительности труда  (отношение роста  валового регионального продукта к росту  численности занятого населения) </t>
  </si>
  <si>
    <t>3. Основные показатели  социально-экономического развития по видам экономической деятельности</t>
  </si>
  <si>
    <t>Сельское хозяйство, охота и лесное хозяйство - А</t>
  </si>
  <si>
    <t xml:space="preserve">         Сельское хозяйство, охота и предоставление услуг в этих областях:</t>
  </si>
  <si>
    <t>Производство продукции  сельского хозяйства  в хозяйствах всех категорий</t>
  </si>
  <si>
    <t>2008 год отчет</t>
  </si>
  <si>
    <t>2009 год оценка</t>
  </si>
  <si>
    <t>2008г.  к 2007г.                    %</t>
  </si>
  <si>
    <t>2010г.  к 2009г.           %</t>
  </si>
  <si>
    <t>2010 год  прогноз</t>
  </si>
  <si>
    <t>2009г.  к 2008г.                %</t>
  </si>
  <si>
    <t xml:space="preserve">     индекс  физического объема </t>
  </si>
  <si>
    <t xml:space="preserve">             в том числе  по видам деятельности:   </t>
  </si>
  <si>
    <t xml:space="preserve">        растениеводство</t>
  </si>
  <si>
    <t xml:space="preserve">             индекс физического объема</t>
  </si>
  <si>
    <t xml:space="preserve">        животноводство</t>
  </si>
  <si>
    <t xml:space="preserve">             индекс физического объема </t>
  </si>
  <si>
    <t xml:space="preserve">         растениеводство в сочетании с животноводством  (смешанное сельское хозяйство)</t>
  </si>
  <si>
    <t xml:space="preserve">         индекс физического объема </t>
  </si>
  <si>
    <t xml:space="preserve">Производство основных видов сельскохозяйственной продукции: </t>
  </si>
  <si>
    <t xml:space="preserve">   зерновые и зернобобовые  (в весе после доработки) – всего:</t>
  </si>
  <si>
    <t>тыс. тонн</t>
  </si>
  <si>
    <t xml:space="preserve">         в том числе:</t>
  </si>
  <si>
    <t xml:space="preserve">      сельскохозяйственные организации</t>
  </si>
  <si>
    <t xml:space="preserve">      крестьянские (фермерские) хозяйства</t>
  </si>
  <si>
    <t xml:space="preserve">   картофель – всего:</t>
  </si>
  <si>
    <t xml:space="preserve">      хозяйства населения</t>
  </si>
  <si>
    <t xml:space="preserve">   овощи</t>
  </si>
  <si>
    <t xml:space="preserve">   скот и птица (в живом весе)</t>
  </si>
  <si>
    <t xml:space="preserve">    молоко</t>
  </si>
  <si>
    <t xml:space="preserve">   яйцо </t>
  </si>
  <si>
    <t>млн. штук</t>
  </si>
  <si>
    <t xml:space="preserve">млн. штук </t>
  </si>
  <si>
    <t>Посевные площади (во всех категориях хозяйств) по видам сельскохозяйственных культур:</t>
  </si>
  <si>
    <t xml:space="preserve">   зерновые и зернобобовые </t>
  </si>
  <si>
    <t>тыс. га</t>
  </si>
  <si>
    <t xml:space="preserve">   картофель</t>
  </si>
  <si>
    <t>Поголовье скота и птицы во всех категориях хозяйств  (на начало года):</t>
  </si>
  <si>
    <t xml:space="preserve">   крупный рогатый скот,</t>
  </si>
  <si>
    <t>тыс. голов</t>
  </si>
  <si>
    <t xml:space="preserve">       в том числе коровы</t>
  </si>
  <si>
    <t xml:space="preserve">   свиньи</t>
  </si>
  <si>
    <t xml:space="preserve">   овцы и козы</t>
  </si>
  <si>
    <t>голов</t>
  </si>
  <si>
    <t xml:space="preserve">   птица</t>
  </si>
  <si>
    <t>Поставка сельскохозяйственной продукции для государственных нужд Московской области:</t>
  </si>
  <si>
    <t xml:space="preserve">   зерновые</t>
  </si>
  <si>
    <t xml:space="preserve">   молоко</t>
  </si>
  <si>
    <t xml:space="preserve">   яйцо</t>
  </si>
  <si>
    <r>
      <t xml:space="preserve"> </t>
    </r>
    <r>
      <rPr>
        <b/>
        <sz val="10"/>
        <rFont val="Times New Roman"/>
        <family val="1"/>
      </rPr>
      <t>Индекс промышленного производства</t>
    </r>
  </si>
  <si>
    <t>- всего:</t>
  </si>
  <si>
    <t xml:space="preserve">         в том числе по видам экономической деятельности:</t>
  </si>
  <si>
    <r>
      <t xml:space="preserve">    </t>
    </r>
    <r>
      <rPr>
        <b/>
        <u val="single"/>
        <sz val="10"/>
        <rFont val="Times New Roman"/>
        <family val="1"/>
      </rPr>
      <t>Добыча полезных ископаемых - С</t>
    </r>
  </si>
  <si>
    <r>
      <t xml:space="preserve">   </t>
    </r>
    <r>
      <rPr>
        <b/>
        <u val="single"/>
        <sz val="10"/>
        <rFont val="Times New Roman"/>
        <family val="1"/>
      </rPr>
      <t>Обрабатывающие производства -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D</t>
    </r>
    <r>
      <rPr>
        <u val="single"/>
        <sz val="10"/>
        <rFont val="Times New Roman"/>
        <family val="1"/>
      </rPr>
      <t>:</t>
    </r>
  </si>
  <si>
    <t>2011 прогноз</t>
  </si>
  <si>
    <t>Общая площадь земель, отведенных  для захоронений</t>
  </si>
  <si>
    <t>Площадь земель, предоставленная физическим  лицам:</t>
  </si>
  <si>
    <t>СУФЭ</t>
  </si>
  <si>
    <t>по труду МО</t>
  </si>
  <si>
    <r>
      <t xml:space="preserve">         </t>
    </r>
    <r>
      <rPr>
        <sz val="10"/>
        <rFont val="Times New Roman"/>
        <family val="1"/>
      </rPr>
      <t>Текстильное и швейное производство</t>
    </r>
  </si>
  <si>
    <r>
      <t xml:space="preserve">         </t>
    </r>
    <r>
      <rPr>
        <sz val="10"/>
        <rFont val="Times New Roman"/>
        <family val="1"/>
      </rPr>
      <t>Целлюлозно-бумажное производство; издательская и полиграфическая деятельность</t>
    </r>
  </si>
  <si>
    <r>
      <t xml:space="preserve">         </t>
    </r>
    <r>
      <rPr>
        <sz val="10"/>
        <rFont val="Times New Roman"/>
        <family val="1"/>
      </rPr>
      <t>Производство резиновых и пластмассовых изделий</t>
    </r>
  </si>
  <si>
    <r>
      <t xml:space="preserve">         </t>
    </r>
    <r>
      <rPr>
        <sz val="10"/>
        <rFont val="Times New Roman"/>
        <family val="1"/>
      </rPr>
      <t xml:space="preserve">  Производство машин и оборудования</t>
    </r>
  </si>
  <si>
    <r>
      <t xml:space="preserve">           </t>
    </r>
    <r>
      <rPr>
        <sz val="10"/>
        <rFont val="Times New Roman"/>
        <family val="1"/>
      </rPr>
      <t>Прочие производства</t>
    </r>
  </si>
  <si>
    <t>Производство и распределение электроэнергии,  газа и воды – E</t>
  </si>
  <si>
    <t>Производство  основных  видов промышленной продукции в натуральном выражении (по видам экономической деятельности):</t>
  </si>
  <si>
    <r>
      <t xml:space="preserve"> </t>
    </r>
    <r>
      <rPr>
        <b/>
        <sz val="10"/>
        <rFont val="Times New Roman"/>
        <family val="1"/>
      </rPr>
      <t>Обрабатывающие производства</t>
    </r>
    <r>
      <rPr>
        <sz val="10"/>
        <rFont val="Times New Roman"/>
        <family val="1"/>
      </rPr>
      <t>:</t>
    </r>
  </si>
  <si>
    <t>Производство пищевых продуктов, включая напитки, и табака</t>
  </si>
  <si>
    <t>Мясо, включая субпродукты 1 категории</t>
  </si>
  <si>
    <t>тыс.т</t>
  </si>
  <si>
    <t>Изделия колбасные</t>
  </si>
  <si>
    <t>2009 г. факт</t>
  </si>
  <si>
    <t>2010 оценка года</t>
  </si>
  <si>
    <t>2012 прогноз</t>
  </si>
  <si>
    <t>2013 прогноз</t>
  </si>
  <si>
    <t>ООО "СПФ "Блаковоспецстрой"</t>
  </si>
  <si>
    <t>Цельномолочная продукция (в пересчете на молоко)</t>
  </si>
  <si>
    <t>Сыры и творог</t>
  </si>
  <si>
    <t>Масло животное</t>
  </si>
  <si>
    <t>ООО "Кэтэван"</t>
  </si>
  <si>
    <t>Товарная пищевая рыбная продукция</t>
  </si>
  <si>
    <t>Мука</t>
  </si>
  <si>
    <t>Крупа</t>
  </si>
  <si>
    <t>Кондитерские изделия</t>
  </si>
  <si>
    <t>Макаронные изделия</t>
  </si>
  <si>
    <t>Спирт этиловый из пищевого сырья</t>
  </si>
  <si>
    <t xml:space="preserve">тыс. дкл </t>
  </si>
  <si>
    <t xml:space="preserve">Пиво </t>
  </si>
  <si>
    <t>тыс. дкл</t>
  </si>
  <si>
    <t>Молодежная политика и спорт</t>
  </si>
  <si>
    <t>плоскостные спортивные сооружения</t>
  </si>
  <si>
    <t>спортивные залы</t>
  </si>
  <si>
    <t>Число ДЮСШ</t>
  </si>
  <si>
    <t>Численность занимающихся в ДЮСШ</t>
  </si>
  <si>
    <t xml:space="preserve">Общий объем инвестиций в основной капитал в ценах соответствующих лет                          </t>
  </si>
  <si>
    <t>Культура и искусство</t>
  </si>
  <si>
    <t>Число бибилиотек</t>
  </si>
  <si>
    <t>Паспорт</t>
  </si>
  <si>
    <t xml:space="preserve">уличные спортивные площадки </t>
  </si>
  <si>
    <t>Сценарные условия индекс потр. Цен</t>
  </si>
  <si>
    <t>Рост по району</t>
  </si>
  <si>
    <t>Число детских музыкальных, художественных, хореографических школ и школ искусств</t>
  </si>
  <si>
    <t xml:space="preserve">Число кинотеатров и киноустановок </t>
  </si>
  <si>
    <t xml:space="preserve">Число читателей в бибилиотеках </t>
  </si>
  <si>
    <t xml:space="preserve">Общая площадь жилых помещений </t>
  </si>
  <si>
    <t xml:space="preserve">Общая площадь жилых помещений в ветхих и аварийных жилых домах </t>
  </si>
  <si>
    <t xml:space="preserve">Число проживающих в ветхих (аварийных) жилых домах </t>
  </si>
  <si>
    <t>Общий объем инвестиций в основной капитал за счет бюджета МО город Балаково</t>
  </si>
  <si>
    <t xml:space="preserve">Число учреждений культурно-досугового типа </t>
  </si>
  <si>
    <t>Переселено из ветхих (аварийных) жилых домов</t>
  </si>
  <si>
    <t>Общая площадь земель муниципального образования</t>
  </si>
  <si>
    <t>Общая площадь застроенных земель</t>
  </si>
  <si>
    <t>2 БТИ</t>
  </si>
  <si>
    <r>
      <t>тыс. м</t>
    </r>
    <r>
      <rPr>
        <vertAlign val="superscript"/>
        <sz val="11"/>
        <rFont val="Times New Roman"/>
        <family val="1"/>
      </rPr>
      <t>2</t>
    </r>
  </si>
  <si>
    <t>Общая протяженность береговой полосы в черте города</t>
  </si>
  <si>
    <t>Общая площадь городских зеленых зон</t>
  </si>
  <si>
    <t>тыс.га</t>
  </si>
  <si>
    <t>Общая площадь муниципального жилого фонда</t>
  </si>
  <si>
    <t>паспорт</t>
  </si>
  <si>
    <t>1 полугодие 2008г.</t>
  </si>
  <si>
    <t>стат.бюл.СЭП</t>
  </si>
  <si>
    <t>Среднесписочная численность занятого населения без совместителей</t>
  </si>
  <si>
    <t>16330</t>
  </si>
  <si>
    <t>Папиросы и сигареты</t>
  </si>
  <si>
    <t xml:space="preserve">  Текстильное и швейное производство</t>
  </si>
  <si>
    <t>Ткани хлопчатобумажные готовые</t>
  </si>
  <si>
    <t>тыс. кв. м</t>
  </si>
  <si>
    <t>Ткани шерстяные готовые</t>
  </si>
  <si>
    <t>Ткани шелковые готовые</t>
  </si>
  <si>
    <t>Ковры и ковровые изделия</t>
  </si>
  <si>
    <t>Чулочно-носочные изделия</t>
  </si>
  <si>
    <t>тыс. пар</t>
  </si>
  <si>
    <t>Трикотажные изделия</t>
  </si>
  <si>
    <t>тыс. штук</t>
  </si>
  <si>
    <t xml:space="preserve">    Производство кожи, изделий из кожи и  производство обуви</t>
  </si>
  <si>
    <t xml:space="preserve">Обувь </t>
  </si>
  <si>
    <t>Основные показатели  социально-экономического развития по видам экономической деятельности по крупным и средним предприятиям города</t>
  </si>
  <si>
    <t>ПК ЕМК филиал ОАО"МК "Шатура"</t>
  </si>
  <si>
    <t>Объем отгруженных товаров собственного производства, выполненных работ и услуг собственными силами</t>
  </si>
  <si>
    <t>Целлюлозно-бумажное производство; издательская и полиграфическая деятельность</t>
  </si>
  <si>
    <t>Производство резиновых и пластмассовых изделий</t>
  </si>
  <si>
    <t xml:space="preserve">Металлургическое производство </t>
  </si>
  <si>
    <t xml:space="preserve">      Обработка древесины и производство изделий из дерева</t>
  </si>
  <si>
    <t xml:space="preserve">Пиломатериалы </t>
  </si>
  <si>
    <t>тыс. куб. м</t>
  </si>
  <si>
    <t>Плиты древесностружечные</t>
  </si>
  <si>
    <t xml:space="preserve">     Целлюлозно-бумажное производство; издательская и полиграфическая деятельность</t>
  </si>
  <si>
    <t xml:space="preserve">Картон </t>
  </si>
  <si>
    <t xml:space="preserve">Бумага </t>
  </si>
  <si>
    <t>Перевезено пассажиров автомобильным транспортом</t>
  </si>
  <si>
    <t xml:space="preserve">     Производство кокса и нефтепродуктов</t>
  </si>
  <si>
    <t>Кокс 6% влажности</t>
  </si>
  <si>
    <r>
      <t xml:space="preserve">      </t>
    </r>
    <r>
      <rPr>
        <b/>
        <i/>
        <sz val="10"/>
        <rFont val="Times New Roman"/>
        <family val="1"/>
      </rPr>
      <t>Химическое производство</t>
    </r>
  </si>
  <si>
    <t>Среднемесячная заработная плата (по крупным и средним предприятиям)</t>
  </si>
  <si>
    <t>Малое предпринимательство  (юр.лиц.)</t>
  </si>
  <si>
    <t>Удобрения минеральные (в пересчете на 100% питательных веществ)</t>
  </si>
  <si>
    <t>Синтетические смолы и пластические массы</t>
  </si>
  <si>
    <t>Волокна и нити химические</t>
  </si>
  <si>
    <t>Лакокрасочные материалы</t>
  </si>
  <si>
    <t xml:space="preserve">    Производство резиновых и пластмассовых изделий</t>
  </si>
  <si>
    <t>Шины для легковых автомобилей</t>
  </si>
  <si>
    <t xml:space="preserve">     Производство прочих неметаллических минеральных продуктов</t>
  </si>
  <si>
    <t>Стекло строительное (в натуральном исчислении)</t>
  </si>
  <si>
    <t>Стекло закаленное (сталинит) (в натуральном исчислении)</t>
  </si>
  <si>
    <t>Изделия санитарные керамические</t>
  </si>
  <si>
    <t>Стеновые материалы (без стеновых железобетонных панелей)</t>
  </si>
  <si>
    <t>млн. условных кирпичей</t>
  </si>
  <si>
    <t>Конструкции и детали сборные железобетонные</t>
  </si>
  <si>
    <t>Плитки керамические глазурованные для внутренней облицовки стен</t>
  </si>
  <si>
    <t>Плитки керамические для полов</t>
  </si>
  <si>
    <t>Плитки керамические фасадные</t>
  </si>
  <si>
    <r>
      <t xml:space="preserve">     </t>
    </r>
    <r>
      <rPr>
        <b/>
        <i/>
        <sz val="10"/>
        <rFont val="Times New Roman"/>
        <family val="1"/>
      </rPr>
      <t>Металлургическое производство и производство готовых металлических изделий</t>
    </r>
  </si>
  <si>
    <t xml:space="preserve">Сталь </t>
  </si>
  <si>
    <t>Прокат черных металлов готовый, включая заготовку на экспорт</t>
  </si>
  <si>
    <t xml:space="preserve">Профили гнутые стальные       </t>
  </si>
  <si>
    <t>Лента стальная холоднокатаная</t>
  </si>
  <si>
    <t>Ком. Здравоохр</t>
  </si>
  <si>
    <t>1-МО</t>
  </si>
  <si>
    <r>
      <t xml:space="preserve">    </t>
    </r>
    <r>
      <rPr>
        <b/>
        <i/>
        <sz val="10"/>
        <rFont val="Times New Roman"/>
        <family val="1"/>
      </rPr>
      <t>Производство машин и оборудования</t>
    </r>
  </si>
  <si>
    <t>Котлы паровые производительностью от 0,4 до 10 т включительно</t>
  </si>
  <si>
    <t>тонн пара в час</t>
  </si>
  <si>
    <t>Дизели и дизель-генераторы</t>
  </si>
  <si>
    <t>штук</t>
  </si>
  <si>
    <t>Станки металлорежущие</t>
  </si>
  <si>
    <t xml:space="preserve">Насосы центробежные, паровые и приводные </t>
  </si>
  <si>
    <t>Краны на автомобильном ходу</t>
  </si>
  <si>
    <t xml:space="preserve">Лифты </t>
  </si>
  <si>
    <t xml:space="preserve">Экскаваторы </t>
  </si>
  <si>
    <t>Арматура промышленная трубопроводная</t>
  </si>
  <si>
    <t xml:space="preserve">Электропылесосы </t>
  </si>
  <si>
    <t xml:space="preserve">       Производство электрических машин и электрооборудования</t>
  </si>
  <si>
    <t>Электродвигатели переменного тока с высотой оси вращения 63-355 мм</t>
  </si>
  <si>
    <t>Аккумуляторы и аккумуляторные батареи свинцовые автомобильные</t>
  </si>
  <si>
    <r>
      <t xml:space="preserve">      </t>
    </r>
    <r>
      <rPr>
        <b/>
        <i/>
        <sz val="10"/>
        <rFont val="Times New Roman"/>
        <family val="1"/>
      </rPr>
      <t xml:space="preserve">Производство транспортных средств и оборудования </t>
    </r>
  </si>
  <si>
    <t>Тепловозы магистральные</t>
  </si>
  <si>
    <t>секций</t>
  </si>
  <si>
    <t>Вагоны электропоездов</t>
  </si>
  <si>
    <t>Вагоны метрополитена</t>
  </si>
  <si>
    <t>Автомобили грузовые (включая шасси)</t>
  </si>
  <si>
    <t>Автомобили легковые</t>
  </si>
  <si>
    <t xml:space="preserve">Автобусы </t>
  </si>
  <si>
    <t>Машины для городского коммунального хозяйства</t>
  </si>
  <si>
    <t>Машины пожарные</t>
  </si>
  <si>
    <r>
      <t xml:space="preserve">       </t>
    </r>
    <r>
      <rPr>
        <b/>
        <i/>
        <sz val="10"/>
        <rFont val="Times New Roman"/>
        <family val="1"/>
      </rPr>
      <t>Прочие производства</t>
    </r>
  </si>
  <si>
    <t xml:space="preserve">Мебель </t>
  </si>
  <si>
    <t>Ювелирные изделия</t>
  </si>
  <si>
    <t>Линолеум на текстильной основе</t>
  </si>
  <si>
    <t>тыс. кв.м</t>
  </si>
  <si>
    <t>Производство и распределение электроэнергии, газа и воды:</t>
  </si>
  <si>
    <t>Электроэнергия</t>
  </si>
  <si>
    <t>млрд. квт. час</t>
  </si>
  <si>
    <t>Строительство – F</t>
  </si>
  <si>
    <t>ОАО "Энергокомплекс"</t>
  </si>
  <si>
    <t>Филиал ОАО "РусГидро"-"Саратовская ГЭС"</t>
  </si>
  <si>
    <t>ООО "Промэнерго"</t>
  </si>
  <si>
    <r>
      <t>Ввод в эксплуатацию жилых домов, построенных за счет  всех источников финансирования,</t>
    </r>
    <r>
      <rPr>
        <vertAlign val="superscript"/>
        <sz val="10"/>
        <rFont val="Times New Roman"/>
        <family val="1"/>
      </rPr>
      <t xml:space="preserve"> </t>
    </r>
  </si>
  <si>
    <t>тыс. кв. м общей площади</t>
  </si>
  <si>
    <t>км</t>
  </si>
  <si>
    <t>Оптовая и розничная торговля; ремонт автотранспортных средств; мотоциклов, бытовых изделий и предметов личного пользования - G</t>
  </si>
  <si>
    <t>Численность работающих всего</t>
  </si>
  <si>
    <t>Оборот  розничной торговли:</t>
  </si>
  <si>
    <r>
      <t xml:space="preserve">         </t>
    </r>
    <r>
      <rPr>
        <sz val="10"/>
        <rFont val="Times New Roman"/>
        <family val="1"/>
      </rPr>
      <t>индекс физического объема</t>
    </r>
  </si>
  <si>
    <t>Платные  услуги, оказываемые населению</t>
  </si>
  <si>
    <t xml:space="preserve">  </t>
  </si>
  <si>
    <t>Объем платных услуг населению:</t>
  </si>
  <si>
    <t xml:space="preserve">         индекс физического объема</t>
  </si>
  <si>
    <t>Объем платных услуг населению по видам услуг:</t>
  </si>
  <si>
    <t xml:space="preserve">   бытовые услуги:</t>
  </si>
  <si>
    <t xml:space="preserve">         в ценах соответствующих лет</t>
  </si>
  <si>
    <t xml:space="preserve">           из них  ритуальные услуги</t>
  </si>
  <si>
    <t xml:space="preserve">                в ценах соответствующих лет</t>
  </si>
  <si>
    <t xml:space="preserve">   транспортные услуги:</t>
  </si>
  <si>
    <t xml:space="preserve">   услуги связи:</t>
  </si>
  <si>
    <t xml:space="preserve">   жилищные услуги:</t>
  </si>
  <si>
    <t xml:space="preserve">          индекс физического объема</t>
  </si>
  <si>
    <t xml:space="preserve">   коммунальные услуги:</t>
  </si>
  <si>
    <t xml:space="preserve">   услуги учреждений культуры - всего:</t>
  </si>
  <si>
    <t xml:space="preserve">          в том числе:</t>
  </si>
  <si>
    <t xml:space="preserve">          услуги государственных учреждений культуры</t>
  </si>
  <si>
    <t xml:space="preserve">      услуги муниципальных учреждений культуры</t>
  </si>
  <si>
    <t xml:space="preserve">   туристские услуги  </t>
  </si>
  <si>
    <t xml:space="preserve">   услуги гостиниц и аналогичных  средств размещения</t>
  </si>
  <si>
    <t xml:space="preserve">   услуги физической культуры и спорта - всего:</t>
  </si>
  <si>
    <t xml:space="preserve">              в том числе:</t>
  </si>
  <si>
    <t xml:space="preserve">             услуги государственных учреждений физической культуры и спорта</t>
  </si>
  <si>
    <t xml:space="preserve">                  в ценах соответствующих лет</t>
  </si>
  <si>
    <t xml:space="preserve">                  индекс физического объема</t>
  </si>
  <si>
    <t xml:space="preserve">            услуги муниципальных учреждений физической культуры и спорта</t>
  </si>
  <si>
    <t xml:space="preserve">   медицинские услуги - всего:</t>
  </si>
  <si>
    <t xml:space="preserve">                    в том числе:   </t>
  </si>
  <si>
    <t xml:space="preserve">            медицинские услуги государственных учреждений здравоохранения</t>
  </si>
  <si>
    <t xml:space="preserve">            медицинские услуги  муниципальных учреждений здравоохранения</t>
  </si>
  <si>
    <t xml:space="preserve">                 в ценах соответствующих лет</t>
  </si>
  <si>
    <t>Млн. рублей</t>
  </si>
  <si>
    <t xml:space="preserve">                 индекс физического объема</t>
  </si>
  <si>
    <t xml:space="preserve">   санаторно-оздоровительные услуги:</t>
  </si>
  <si>
    <t xml:space="preserve">   ветеринарные услуги:</t>
  </si>
  <si>
    <t>январь-июнь 2009 г.</t>
  </si>
  <si>
    <t xml:space="preserve">   услуги правового характера:</t>
  </si>
  <si>
    <t xml:space="preserve">   услуги  системы образования - всего:</t>
  </si>
  <si>
    <t xml:space="preserve">                   в том числе:</t>
  </si>
  <si>
    <t xml:space="preserve">              услуги государственных учрежде-ний образования</t>
  </si>
  <si>
    <t xml:space="preserve">                   в ценах соответствующих лет</t>
  </si>
  <si>
    <t xml:space="preserve">                   индекс физического объема</t>
  </si>
  <si>
    <t xml:space="preserve">             услуги муниципальных учреждений образования</t>
  </si>
  <si>
    <t xml:space="preserve">    услуги учреждений социальной защиты населения – всего:</t>
  </si>
  <si>
    <t xml:space="preserve">                     в том числе:</t>
  </si>
  <si>
    <t xml:space="preserve">              услуги государственных учреждений социальной защиты населения</t>
  </si>
  <si>
    <t xml:space="preserve">   прочие виды платных услуг:</t>
  </si>
  <si>
    <t>ИТОГО</t>
  </si>
  <si>
    <t>тыс. руб</t>
  </si>
  <si>
    <t xml:space="preserve">   налог на доходы физических лиц с территории МО начислено (контингент )       </t>
  </si>
  <si>
    <t>ОСП Балаковский почтамт</t>
  </si>
  <si>
    <t>Филиал ОАО "Волжская ТГК""Балаковская ТЭЦ-4"</t>
  </si>
  <si>
    <t>Наличие свободных мест и вакантных должностей, заявленное организациями на конец отчетного периода</t>
  </si>
  <si>
    <r>
      <t xml:space="preserve">  </t>
    </r>
    <r>
      <rPr>
        <b/>
        <u val="single"/>
        <sz val="10"/>
        <rFont val="Times New Roman"/>
        <family val="1"/>
      </rPr>
      <t>Гостиницы и рестораны - H</t>
    </r>
  </si>
  <si>
    <t xml:space="preserve">Доходы  от  услуг, предоставляемых   коллективными средствами размещения </t>
  </si>
  <si>
    <t xml:space="preserve">Численность размещенных  лиц  в коллективных средствах размещения   </t>
  </si>
  <si>
    <t>Итого</t>
  </si>
  <si>
    <t xml:space="preserve">Число ночевок  в коллективных средствах размещения  </t>
  </si>
  <si>
    <t>тыс. единиц</t>
  </si>
  <si>
    <t xml:space="preserve">      в ценах соответствующих лет</t>
  </si>
  <si>
    <t xml:space="preserve">      индекс физического объема </t>
  </si>
  <si>
    <r>
      <t xml:space="preserve">  </t>
    </r>
    <r>
      <rPr>
        <b/>
        <u val="single"/>
        <sz val="10"/>
        <rFont val="Times New Roman"/>
        <family val="1"/>
      </rPr>
      <t>Транспорт и связь - I</t>
    </r>
  </si>
  <si>
    <r>
      <t>Пассажирооборот автомобильного транспорта</t>
    </r>
    <r>
      <rPr>
        <vertAlign val="superscript"/>
        <sz val="10"/>
        <rFont val="Times New Roman"/>
        <family val="1"/>
      </rPr>
      <t xml:space="preserve"> </t>
    </r>
  </si>
  <si>
    <t>млн. пасс.-км</t>
  </si>
  <si>
    <t>Пассажирооборот городского электрического транспорта</t>
  </si>
  <si>
    <t xml:space="preserve">млн. пасс.-км </t>
  </si>
  <si>
    <r>
      <t>Пассажирооборот пригородного железнодорожного транспорта</t>
    </r>
    <r>
      <rPr>
        <vertAlign val="superscript"/>
        <sz val="10"/>
        <rFont val="Times New Roman"/>
        <family val="1"/>
      </rPr>
      <t xml:space="preserve"> </t>
    </r>
  </si>
  <si>
    <r>
      <t>Грузооборот  грузовых автомобилей  всех видов экономической деятельности</t>
    </r>
    <r>
      <rPr>
        <vertAlign val="superscript"/>
        <sz val="10"/>
        <rFont val="Times New Roman"/>
        <family val="1"/>
      </rPr>
      <t xml:space="preserve"> </t>
    </r>
  </si>
  <si>
    <t>млн. тонно-км</t>
  </si>
  <si>
    <t xml:space="preserve">Плотность телефонных аппаратов фиксированной электросвязи в городской местности </t>
  </si>
  <si>
    <t>П. "СЭП города Балаково II полугодие 2007г." П.п "Стат.бюл. янв-дек.2007г."</t>
  </si>
  <si>
    <t>П. "СЭП города Балаково 2006г.,I полугодие 2007г." П.п "Стат.бюл. янв-дек.2006г."</t>
  </si>
  <si>
    <t>П. "СЭП города Балаково II полугодие 2007г." П.п "Стат.бюл. янв-дек.2007г."с. 5</t>
  </si>
  <si>
    <t>П. "СЭП города Балаково II полугодие 2007г." П.п "Стат.бюл. янв-дек.2007г."с.5</t>
  </si>
  <si>
    <t>П. "СЭП города Балаково II полугодие 2007г." П.п "Стат.бюл. янв-дек.2007г."с. 7</t>
  </si>
  <si>
    <t>ПСЭР "Балаковский лесхоз"</t>
  </si>
  <si>
    <t>телефонных аппаратов на  1000 человек</t>
  </si>
  <si>
    <t>Плотность телефонных аппаратов фиксированной электросвязи в сельской местности</t>
  </si>
  <si>
    <t>Плотность пользователей  Интернет</t>
  </si>
  <si>
    <t>число пользователей на 100 человек</t>
  </si>
  <si>
    <r>
      <t xml:space="preserve">   </t>
    </r>
    <r>
      <rPr>
        <b/>
        <u val="single"/>
        <sz val="10"/>
        <rFont val="Times New Roman"/>
        <family val="1"/>
      </rPr>
      <t>Финансовая деятельность-J</t>
    </r>
  </si>
  <si>
    <r>
      <t xml:space="preserve"> </t>
    </r>
    <r>
      <rPr>
        <b/>
        <sz val="10"/>
        <rFont val="Times New Roman"/>
        <family val="1"/>
      </rPr>
      <t>Cводный финансовый баланс в ценах</t>
    </r>
  </si>
  <si>
    <r>
      <t>соответствующих лет</t>
    </r>
    <r>
      <rPr>
        <sz val="10"/>
        <rFont val="Times New Roman"/>
        <family val="1"/>
      </rPr>
      <t xml:space="preserve">                           </t>
    </r>
  </si>
  <si>
    <t xml:space="preserve">Доходы                                         </t>
  </si>
  <si>
    <t xml:space="preserve">Прибыль (убыток) - сальдо                                        </t>
  </si>
  <si>
    <t xml:space="preserve">      в том числе: прибыль прибыльных организаций </t>
  </si>
  <si>
    <t xml:space="preserve">Амортизационные отчисления                     </t>
  </si>
  <si>
    <t xml:space="preserve">Доходы (без налога на прибыль)       </t>
  </si>
  <si>
    <t xml:space="preserve">из них:                                        </t>
  </si>
  <si>
    <t xml:space="preserve">   налог на доходы физических лиц                                                     </t>
  </si>
  <si>
    <t xml:space="preserve">   налог на добавленную стоимость</t>
  </si>
  <si>
    <t xml:space="preserve">   акцизы</t>
  </si>
  <si>
    <t xml:space="preserve">   налоги на совокупный доход </t>
  </si>
  <si>
    <t xml:space="preserve">   налоги на имущество                            </t>
  </si>
  <si>
    <t xml:space="preserve">   единый социальный налог</t>
  </si>
  <si>
    <t>Магазин "Автолада"</t>
  </si>
  <si>
    <t xml:space="preserve">   доходы от использования имущества, находящегося  в   государственной и муниципальной собственности                             </t>
  </si>
  <si>
    <t xml:space="preserve">Прочие доходы                                  </t>
  </si>
  <si>
    <t xml:space="preserve">Итого доходов                                  </t>
  </si>
  <si>
    <t>Раздел А Сельское хозяйство, охота и лесное хозяйство</t>
  </si>
  <si>
    <t>Число незанятых граждан, состоящих на учете в службе занятости</t>
  </si>
  <si>
    <t>Из них имеющих статус безработного</t>
  </si>
  <si>
    <t>563,0</t>
  </si>
  <si>
    <t>янв-июль 2009 г к янв-июль 2008 г %</t>
  </si>
  <si>
    <t>По отчетам стат. 7 месяцев ВСЕГО</t>
  </si>
  <si>
    <r>
      <t xml:space="preserve">ЭЛЕКТРОЭНЕРГИЯ - ВСЕГО - МЛН.КВТ.Ч. </t>
    </r>
    <r>
      <rPr>
        <b/>
        <sz val="11"/>
        <rFont val="Times New Roman"/>
        <family val="1"/>
      </rPr>
      <t>(по отчетам предприятий)</t>
    </r>
  </si>
  <si>
    <r>
      <t>ТЕПЛОЭНЕРГИЯ (-ВСЕГО) - ТЫС.ГКАЛ</t>
    </r>
    <r>
      <rPr>
        <b/>
        <sz val="11"/>
        <rFont val="Times New Roman"/>
        <family val="1"/>
      </rPr>
      <t xml:space="preserve"> (по отчетам предприятий)</t>
    </r>
  </si>
  <si>
    <t xml:space="preserve">КИСЛОТА СЕРНАЯ В МОНОГИДРАТЕ - ТЫС.ТОНН </t>
  </si>
  <si>
    <t xml:space="preserve">ПЛЕНКИ ПОЛИМЕРНЫЕ - ВСЕГО - ТЫС.М2 </t>
  </si>
  <si>
    <r>
      <t xml:space="preserve">ДИЗЕЛИ И ДИЗЕЛЬГЕНЕРАТОРЫ (БЕЗ АВТОТРАКТОРНЫХ), ТОВАРНЫЙ ВЫПУСК - ШТ </t>
    </r>
    <r>
      <rPr>
        <b/>
        <sz val="12"/>
        <rFont val="Times New Roman"/>
        <family val="1"/>
      </rPr>
      <t>(по отчетам предприятий)</t>
    </r>
  </si>
  <si>
    <t xml:space="preserve">ОБОРУДОВАНИЕ ТЕХНОЛОГИЧЕСКОЕ ДЛЯ ВЫРАБОТКИ ХИМИЧЕСКИХ ВОЛОКОН, СТЕКЛОВОЛОКНА И АСБЕСТОВЫХ НИТЕЙ,  ТЫС. РУБ. </t>
  </si>
  <si>
    <r>
      <t xml:space="preserve">МЕБЕЛЬ (БЕЗ ВСТРОЕННОЙ) В ФАКТИЧЕСКИХ ЦЕНАХ (БЕЗ НДС И АКЦИЗА) - ТЫС. РУБ. </t>
    </r>
    <r>
      <rPr>
        <b/>
        <sz val="11"/>
        <rFont val="Times New Roman"/>
        <family val="1"/>
      </rPr>
      <t>(по отчетам предприятий)</t>
    </r>
  </si>
  <si>
    <r>
      <t xml:space="preserve">КОНДИТЕРСКИЕ ИЗДЕЛИЯ - ТОНН </t>
    </r>
    <r>
      <rPr>
        <b/>
        <sz val="11"/>
        <rFont val="Times New Roman"/>
        <family val="1"/>
      </rPr>
      <t>(по отчетам предприятий)</t>
    </r>
  </si>
  <si>
    <r>
      <t xml:space="preserve">ХЛЕБ И ХЛЕБОБУЛОЧНЫЕ ИЗДЕЛИЯ - ВСЕГО - ТОНН </t>
    </r>
    <r>
      <rPr>
        <b/>
        <sz val="11"/>
        <rFont val="Times New Roman"/>
        <family val="1"/>
      </rPr>
      <t>(по отчетам предприятий)</t>
    </r>
  </si>
  <si>
    <t>2010 год  прогноз по отчетам предприятий</t>
  </si>
  <si>
    <t>2007 год отчет</t>
  </si>
  <si>
    <t>Производство основных видов продукции в натуральном выражении предприятиями, расположенными на территории муниципального образования город Балаково в 2007-2010 гг.</t>
  </si>
  <si>
    <t>По отчетам статистики ВСЕГО</t>
  </si>
  <si>
    <t>По отчетам статистики 7 месяцев ВСЕГО</t>
  </si>
  <si>
    <t xml:space="preserve">ВОЛОКНА И НИТИ ХИМИЧЕСКИЕ -Т </t>
  </si>
  <si>
    <r>
      <t xml:space="preserve">ИЗДЕЛИЯ ФОРМОВЫЕ РЕЗИНО-ТЕХНИЧЕСКИЕ (ПРОИЗВЕДЕННЫЕ) - Т </t>
    </r>
    <r>
      <rPr>
        <b/>
        <sz val="11"/>
        <rFont val="Times New Roman"/>
        <family val="1"/>
      </rPr>
      <t>(по отчетам предприятий)</t>
    </r>
  </si>
  <si>
    <r>
      <t xml:space="preserve">ИЗДЕЛИЯ НЕФОРМОВЫЕ РЕЗИНО-ТЕХНИЧЕСКИЕ (ПРОИЗВЕДЕННЫЕ) - Т </t>
    </r>
    <r>
      <rPr>
        <b/>
        <sz val="11"/>
        <rFont val="Times New Roman"/>
        <family val="1"/>
      </rPr>
      <t>(по отчетам предприятий)</t>
    </r>
  </si>
  <si>
    <t xml:space="preserve">Сальдо финансовых взаимоотношений с федеральным уровнем власти                                 </t>
  </si>
  <si>
    <t xml:space="preserve">Всего доходов                                  </t>
  </si>
  <si>
    <t xml:space="preserve">Расходы                                        </t>
  </si>
  <si>
    <t xml:space="preserve">Средства, остающиеся в распоряжении организаций      </t>
  </si>
  <si>
    <t xml:space="preserve">         из них на инвестиции                           </t>
  </si>
  <si>
    <t xml:space="preserve">Затраты на государственные инвестиции </t>
  </si>
  <si>
    <t xml:space="preserve">         из них за счет:</t>
  </si>
  <si>
    <t xml:space="preserve">         средств федерального бюджета                         </t>
  </si>
  <si>
    <t xml:space="preserve">         средств консолидированного бюджета     </t>
  </si>
  <si>
    <t>Производство машин и оборудования</t>
  </si>
  <si>
    <t xml:space="preserve">         Московской области                 </t>
  </si>
  <si>
    <t xml:space="preserve">Расходы за счет средств консолидиро-ванного бюджета Московской области   </t>
  </si>
  <si>
    <t xml:space="preserve">        из них:                                        </t>
  </si>
  <si>
    <t xml:space="preserve">        общегосударственные вопросы</t>
  </si>
  <si>
    <t xml:space="preserve">        обслуживание государственного и муниципального долга                             </t>
  </si>
  <si>
    <t>Численность официально зарегистрированных безработных (имеют статус безработного) на конец отчетного периода</t>
  </si>
  <si>
    <t xml:space="preserve">        национальная безопасность и правоохранительная деятельность                                 </t>
  </si>
  <si>
    <t xml:space="preserve">        национальная экономика                  </t>
  </si>
  <si>
    <t xml:space="preserve">        жилищно-коммунальное хозяйство</t>
  </si>
  <si>
    <t>Здравоохранение</t>
  </si>
  <si>
    <t>Средняя заработная плата работников в малых предприятиях</t>
  </si>
  <si>
    <t xml:space="preserve">Инвестиции </t>
  </si>
  <si>
    <t>Денежные доходы и расходы населения</t>
  </si>
  <si>
    <t>Труд</t>
  </si>
  <si>
    <t>единица</t>
  </si>
  <si>
    <t>Мощность (число посещений в смену) амбулаторно-поликлинических учреждений (самостоятельных и входящих в состав больниц)</t>
  </si>
  <si>
    <t>посещений в смену</t>
  </si>
  <si>
    <t>ЗАО "Резинотехника"</t>
  </si>
  <si>
    <t>ООО "Спецгидроэнергомонтаж-Центр"</t>
  </si>
  <si>
    <t>ЗАО "Тонар"</t>
  </si>
  <si>
    <t>ООО "Аргон"</t>
  </si>
  <si>
    <t>ЗАО "Диорит"</t>
  </si>
  <si>
    <t>МУП "СпецАТХ"</t>
  </si>
  <si>
    <t>Число коек в больничных учреждениях</t>
  </si>
  <si>
    <t xml:space="preserve">Объем отгруженных товаров собственного производства, выполненных работ и услуг собственными силами </t>
  </si>
  <si>
    <t xml:space="preserve">Расходы, финансируемые за счет средств консолидированного бюджета Московской области, а также единого социального налога                             </t>
  </si>
  <si>
    <t xml:space="preserve">       из них:                                        </t>
  </si>
  <si>
    <t xml:space="preserve">Объем общестроительных работ и услуг, выполненных собственными силами крупных и средних организаций </t>
  </si>
  <si>
    <t>ФОТ работающих всего</t>
  </si>
  <si>
    <t xml:space="preserve">       образование                                    </t>
  </si>
  <si>
    <t xml:space="preserve">        культура, кинематография, средства массовой  информации                                     </t>
  </si>
  <si>
    <t xml:space="preserve">                         </t>
  </si>
  <si>
    <t>Средняя дальность поездки 1 пассажира за год</t>
  </si>
  <si>
    <t xml:space="preserve">Общая протяженность автодорог общего назначения из них </t>
  </si>
  <si>
    <t xml:space="preserve">        здравоохранение и спорт          </t>
  </si>
  <si>
    <t xml:space="preserve">        социальная политика                            </t>
  </si>
  <si>
    <t xml:space="preserve">плавательные действующие бассейны, </t>
  </si>
  <si>
    <t>Число спортивных сооружений (без ДЮСШ) - всего</t>
  </si>
  <si>
    <t xml:space="preserve">             в том числе:                                 </t>
  </si>
  <si>
    <t>ОАО</t>
  </si>
  <si>
    <t>ОАО "Мясокомбинат"</t>
  </si>
  <si>
    <t>Северо-Восточные</t>
  </si>
  <si>
    <t xml:space="preserve">           расходы на социальную политику за счет   средств консолидированного бюджета Московской области</t>
  </si>
  <si>
    <t xml:space="preserve">           пенсионное обеспечение</t>
  </si>
  <si>
    <t xml:space="preserve">           социальное страхование                       </t>
  </si>
  <si>
    <t xml:space="preserve">       обязательное медицинское страхование         </t>
  </si>
  <si>
    <t xml:space="preserve">Прочие расходы                                 </t>
  </si>
  <si>
    <t xml:space="preserve">Всего расходов                                 </t>
  </si>
  <si>
    <t xml:space="preserve">Превышение доходов над расходами (+), расходов над доходами (-)     </t>
  </si>
  <si>
    <t xml:space="preserve">                      </t>
  </si>
  <si>
    <t>Операции  с недвижимым  имуществом, аренда и предоставление  услуг - К</t>
  </si>
  <si>
    <t>январь-март 2010 г.</t>
  </si>
  <si>
    <t>2013 г взят с отчета здравоохр</t>
  </si>
  <si>
    <t>январь-июль 2010 г.</t>
  </si>
  <si>
    <t>По докладу</t>
  </si>
  <si>
    <t>умножить на дефлятор</t>
  </si>
  <si>
    <t>Потр. Цены по обл.</t>
  </si>
  <si>
    <t>1-автотранс</t>
  </si>
  <si>
    <t>автотранс</t>
  </si>
  <si>
    <t>стат. бюл.</t>
  </si>
  <si>
    <t>упр. Фин.</t>
  </si>
  <si>
    <t>упр. обр.</t>
  </si>
  <si>
    <r>
      <t xml:space="preserve">   из них - </t>
    </r>
    <r>
      <rPr>
        <b/>
        <i/>
        <sz val="10"/>
        <rFont val="Times New Roman"/>
        <family val="1"/>
      </rPr>
      <t>Научные  исследования и разработки</t>
    </r>
  </si>
  <si>
    <t>Количество организаций, выполняющих научные исследования  и разработки</t>
  </si>
  <si>
    <t>единиц</t>
  </si>
  <si>
    <t xml:space="preserve">Удельный вес  организаций, выполняющих  научные исследования и разработки, в общем числе организаций   </t>
  </si>
  <si>
    <t xml:space="preserve">   </t>
  </si>
  <si>
    <t>Удельный вес численности работников, выполняющих  научные исследования и разработки, в общей численности занятых в экономике</t>
  </si>
  <si>
    <t xml:space="preserve">Численность работников, выполняющих научные исследования и разработки,  имеющих  ученую степень  доктора наук и кандидата наук </t>
  </si>
  <si>
    <t>человек</t>
  </si>
  <si>
    <t>ОГУ "Балаковский лесхоз"</t>
  </si>
  <si>
    <t>2008 г. факт</t>
  </si>
  <si>
    <t xml:space="preserve">Удельный вес  численности  работников, имеющих  ученую степень доктора наук и кандидата наук, в  численности работников, выполняющих научные исследования и разработки </t>
  </si>
  <si>
    <t>Внутренние затраты на  научные исследования и разработки в процентах к валовому региональному продукту</t>
  </si>
  <si>
    <t xml:space="preserve">Объем научно-технических работ </t>
  </si>
  <si>
    <t xml:space="preserve"> Количество инновационно-активных организаций</t>
  </si>
  <si>
    <t>рост ФОТ по труду</t>
  </si>
  <si>
    <t>тенденция суфэ</t>
  </si>
  <si>
    <t>по труду</t>
  </si>
  <si>
    <t>Удельный вес инновационно-активных  организаций в общем числе организаций</t>
  </si>
  <si>
    <t>3017,3**</t>
  </si>
  <si>
    <t>25,0*</t>
  </si>
  <si>
    <t>** с 2009 года данные берутся по крупным и средним организациям с учетом областных организаций.</t>
  </si>
  <si>
    <t>* с 2009 года данные берутся по полному кругу отчетности.</t>
  </si>
  <si>
    <t>Объем  отгруженной инновационной продукции  собственного производства  по основной деятельности  в фактических ценах (без НДС и акциза)</t>
  </si>
  <si>
    <t>Доля  отгруженной инновационной продукции в общем объеме отгруженных товаров собственного производства  по основной деятельности  (без НДС и акциза)</t>
  </si>
  <si>
    <t>Объем  отгруженной  инновационной продукции  и услуг инновационного характера  за пределы  Российской  Федерации</t>
  </si>
  <si>
    <t>Доля отгруженной  инновационной продукции  и услуг инновационного характера  за пределы  Российской Федерации  в общем объеме экспорта  продукции</t>
  </si>
  <si>
    <t>Затраты на технологические  инновации</t>
  </si>
  <si>
    <t xml:space="preserve">                 из них:</t>
  </si>
  <si>
    <t xml:space="preserve">      исследование и разработка новых продуктов, услуг и методов их производства (передачи), новых производственных процессов</t>
  </si>
  <si>
    <t xml:space="preserve">       приобретение машин и оборудования, связанных с технологическими инновациями</t>
  </si>
  <si>
    <t xml:space="preserve">       приобретение новых технологий</t>
  </si>
  <si>
    <t>Образование - М</t>
  </si>
  <si>
    <t xml:space="preserve">  Численность детей в дошкольных образовательных учреждениях</t>
  </si>
  <si>
    <t>МКУСПП "Комбинат благоустройства"</t>
  </si>
  <si>
    <t xml:space="preserve">  Обеспеченность дошкольными образовательными учреждениями</t>
  </si>
  <si>
    <t>мест на 1000 детей дошкольного возраста</t>
  </si>
  <si>
    <t>Численность учащихся в образовательных учреждениях</t>
  </si>
  <si>
    <t>Численность обучающихся  в первую смену в дневных общеобразовательных учреждениях  в процентах  к общему числу обучающихся в этих учреждениях</t>
  </si>
  <si>
    <t xml:space="preserve">                    в том числе:</t>
  </si>
  <si>
    <t xml:space="preserve">          в городской местности</t>
  </si>
  <si>
    <t xml:space="preserve">          в  сельской  местности</t>
  </si>
  <si>
    <t>Число персональных компьютеров  на 100 учащихся общеобразовательных школ (число рабочих мест с ЭВМ в кабинетах информатики и вычислительной техники на 100 учащихся общеобразовательных школ)</t>
  </si>
  <si>
    <t>ООО "ПСФ Балаковоспецстрой"</t>
  </si>
  <si>
    <t>Прием в профессиональные образовательные учреждения:</t>
  </si>
  <si>
    <t xml:space="preserve">          начального профессионального образования</t>
  </si>
  <si>
    <t xml:space="preserve">          среднего профессионального образования </t>
  </si>
  <si>
    <t xml:space="preserve">           высшего профессионального образования</t>
  </si>
  <si>
    <t>Выпуск специалистов учреждениями:</t>
  </si>
  <si>
    <t>Здравоохранение и предоставление социальных услуг – N</t>
  </si>
  <si>
    <t xml:space="preserve">Коэффициент младенческой смертности (число детей, умерших  в возрасте до одного года,  на 1000 родившихся детей) </t>
  </si>
  <si>
    <t>Коэффициент материнской смертности (отношение числа случаев материнской смертности к числу родившихся)</t>
  </si>
  <si>
    <t>Коэффициент смертности населения в трудоспособном возрасте  (отношение числа умерших в трудоспособном возрасте к среднегодовой численности  трудоспо-собного населения)</t>
  </si>
  <si>
    <t>Обеспеченность населения учреждениями здравоохранения  и  социального обслуживания</t>
  </si>
  <si>
    <t xml:space="preserve">   больничными койками</t>
  </si>
  <si>
    <t>коек на 10 тыс. населения</t>
  </si>
  <si>
    <t>итого</t>
  </si>
  <si>
    <t>итого по подразд</t>
  </si>
  <si>
    <t xml:space="preserve">       в том числе  стационарами дневного пребывания</t>
  </si>
  <si>
    <t>мест на 10 тыс. населения</t>
  </si>
  <si>
    <t xml:space="preserve">   амбулаторно-поликлиническими учреждениями</t>
  </si>
  <si>
    <t xml:space="preserve">посещений в смену на </t>
  </si>
  <si>
    <t>10 тыс. населения</t>
  </si>
  <si>
    <t xml:space="preserve">   врачами</t>
  </si>
  <si>
    <t>человек  на 10 тыс. населения</t>
  </si>
  <si>
    <t xml:space="preserve">          в том числе врачами общей практики (семейными  врачами)</t>
  </si>
  <si>
    <t xml:space="preserve">   средним медицинским персоналом</t>
  </si>
  <si>
    <t xml:space="preserve">   стационарными учреждениями социального обслуживания  (домами-интернатами для престарелых и инвалидов, психоневрологическими  интернатами,  детскими домами-интернатами для умственно-отсталых детей,  детскими домами-интернатами  для детей с физическими недостатками)</t>
  </si>
  <si>
    <t xml:space="preserve">   комплексными центрами социального обслуживания </t>
  </si>
  <si>
    <t>единиц на 10 тыс. населения</t>
  </si>
  <si>
    <t xml:space="preserve">   центрами социального обслуживания </t>
  </si>
  <si>
    <t xml:space="preserve">   центрами (отделениями) социальной помощи на дому</t>
  </si>
  <si>
    <t xml:space="preserve">   территориальными центрами социальной помощи семье и детям </t>
  </si>
  <si>
    <t xml:space="preserve">    центрами помощи детям, оставшимся  без попечения родителей</t>
  </si>
  <si>
    <t xml:space="preserve">    социальными приютами  для детей  и подростков</t>
  </si>
  <si>
    <t xml:space="preserve">   социально-реабилитационными  центрами для  несовершеннолетних</t>
  </si>
  <si>
    <t>единиц на 1 тыс. детей с ограниченными возможностями</t>
  </si>
  <si>
    <t xml:space="preserve">   центрами психолого-педагогической помощи  населению</t>
  </si>
  <si>
    <t xml:space="preserve">   центрами экстренной психологической помощи по телефону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</si>
</sst>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  <numFmt numFmtId="174" formatCode="0.0%"/>
    <numFmt numFmtId="175" formatCode="0.0_)"/>
    <numFmt numFmtId="176" formatCode="0_)"/>
    <numFmt numFmtId="177" formatCode="#,##0.000"/>
    <numFmt numFmtId="178" formatCode="#,##0.00000"/>
    <numFmt numFmtId="179" formatCode="#,##0.0000"/>
    <numFmt numFmtId="180" formatCode="0.000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_-* #,##0.0_р_._-;\-* #,##0.0_р_._-;_-* &quot;-&quot;??_р_._-;_-@_-"/>
    <numFmt numFmtId="187" formatCode="#,##0.00_р_."/>
    <numFmt numFmtId="188" formatCode="#,##0.0_р_."/>
    <numFmt numFmtId="189" formatCode="_-* #,##0.000_р_._-;\-* #,##0.000_р_._-;_-* &quot;-&quot;??_р_._-;_-@_-"/>
    <numFmt numFmtId="190" formatCode="_-* #,##0.0_р_._-;\-* #,##0.0_р_._-;_-* &quot;-&quot;?_р_._-;_-@_-"/>
  </numFmts>
  <fonts count="55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i/>
      <sz val="11"/>
      <color indexed="10"/>
      <name val="Times New Roman"/>
      <family val="1"/>
    </font>
    <font>
      <sz val="6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 Cyr"/>
      <family val="1"/>
    </font>
    <font>
      <sz val="10"/>
      <color indexed="8"/>
      <name val="Arial"/>
      <family val="0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"/>
      <family val="2"/>
    </font>
    <font>
      <vertAlign val="superscript"/>
      <sz val="11"/>
      <name val="Times New Roman"/>
      <family val="1"/>
    </font>
    <font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6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53" applyFont="1" applyFill="1" applyBorder="1" applyAlignment="1">
      <alignment horizontal="right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10" xfId="53" applyFont="1" applyFill="1" applyBorder="1" applyAlignment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173" fontId="2" fillId="0" borderId="10" xfId="53" applyNumberFormat="1" applyFont="1" applyFill="1" applyBorder="1" applyAlignment="1">
      <alignment horizontal="center" vertical="center" wrapText="1"/>
      <protection/>
    </xf>
    <xf numFmtId="173" fontId="2" fillId="0" borderId="0" xfId="0" applyNumberFormat="1" applyFont="1" applyFill="1" applyAlignment="1">
      <alignment horizontal="center" vertical="center"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173" fontId="18" fillId="0" borderId="10" xfId="53" applyNumberFormat="1" applyFont="1" applyFill="1" applyBorder="1" applyAlignment="1">
      <alignment horizontal="center" vertical="center" wrapText="1"/>
      <protection/>
    </xf>
    <xf numFmtId="179" fontId="2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4" fontId="2" fillId="0" borderId="10" xfId="0" applyNumberFormat="1" applyFont="1" applyFill="1" applyBorder="1" applyAlignment="1">
      <alignment vertical="center"/>
    </xf>
    <xf numFmtId="174" fontId="2" fillId="0" borderId="0" xfId="0" applyNumberFormat="1" applyFont="1" applyFill="1" applyAlignment="1">
      <alignment vertical="center"/>
    </xf>
    <xf numFmtId="49" fontId="3" fillId="0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3" fillId="0" borderId="11" xfId="5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3" fillId="0" borderId="10" xfId="53" applyNumberFormat="1" applyFont="1" applyFill="1" applyBorder="1" applyAlignment="1">
      <alignment horizontal="right" vertical="center" wrapText="1"/>
      <protection/>
    </xf>
    <xf numFmtId="17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174" fontId="12" fillId="0" borderId="0" xfId="0" applyNumberFormat="1" applyFont="1" applyFill="1" applyAlignment="1">
      <alignment/>
    </xf>
    <xf numFmtId="174" fontId="12" fillId="0" borderId="10" xfId="0" applyNumberFormat="1" applyFont="1" applyFill="1" applyBorder="1" applyAlignment="1">
      <alignment horizontal="center" vertical="center" wrapText="1"/>
    </xf>
    <xf numFmtId="174" fontId="1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173" fontId="7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17" fillId="0" borderId="10" xfId="53" applyFont="1" applyFill="1" applyBorder="1" applyAlignment="1">
      <alignment horizontal="right" vertical="center" wrapText="1"/>
      <protection/>
    </xf>
    <xf numFmtId="0" fontId="17" fillId="0" borderId="0" xfId="0" applyFont="1" applyFill="1" applyAlignment="1">
      <alignment vertical="center"/>
    </xf>
    <xf numFmtId="174" fontId="20" fillId="0" borderId="10" xfId="53" applyNumberFormat="1" applyFont="1" applyFill="1" applyBorder="1" applyAlignment="1">
      <alignment horizontal="right" vertical="center" wrapText="1"/>
      <protection/>
    </xf>
    <xf numFmtId="174" fontId="17" fillId="0" borderId="10" xfId="0" applyNumberFormat="1" applyFont="1" applyFill="1" applyBorder="1" applyAlignment="1">
      <alignment vertical="center"/>
    </xf>
    <xf numFmtId="174" fontId="1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12" xfId="53" applyFont="1" applyFill="1" applyBorder="1" applyAlignment="1">
      <alignment horizontal="center" vertical="center" wrapText="1"/>
      <protection/>
    </xf>
    <xf numFmtId="174" fontId="17" fillId="0" borderId="10" xfId="53" applyNumberFormat="1" applyFont="1" applyFill="1" applyBorder="1" applyAlignment="1">
      <alignment horizontal="right" vertical="center" wrapText="1"/>
      <protection/>
    </xf>
    <xf numFmtId="174" fontId="17" fillId="0" borderId="10" xfId="0" applyNumberFormat="1" applyFont="1" applyFill="1" applyBorder="1" applyAlignment="1">
      <alignment horizontal="center" vertical="center"/>
    </xf>
    <xf numFmtId="49" fontId="2" fillId="24" borderId="10" xfId="53" applyNumberFormat="1" applyFont="1" applyFill="1" applyBorder="1" applyAlignment="1">
      <alignment horizontal="left" vertical="center" wrapText="1"/>
      <protection/>
    </xf>
    <xf numFmtId="0" fontId="2" fillId="24" borderId="10" xfId="53" applyFont="1" applyFill="1" applyBorder="1" applyAlignment="1">
      <alignment horizontal="right" vertical="center" wrapText="1"/>
      <protection/>
    </xf>
    <xf numFmtId="0" fontId="2" fillId="24" borderId="0" xfId="0" applyFont="1" applyFill="1" applyAlignment="1">
      <alignment vertical="center"/>
    </xf>
    <xf numFmtId="0" fontId="3" fillId="24" borderId="10" xfId="53" applyFont="1" applyFill="1" applyBorder="1" applyAlignment="1">
      <alignment horizontal="right" vertical="center" wrapText="1"/>
      <protection/>
    </xf>
    <xf numFmtId="0" fontId="38" fillId="0" borderId="10" xfId="53" applyFont="1" applyFill="1" applyBorder="1" applyAlignment="1">
      <alignment horizontal="right" vertical="center" wrapText="1"/>
      <protection/>
    </xf>
    <xf numFmtId="0" fontId="38" fillId="0" borderId="0" xfId="0" applyFont="1" applyFill="1" applyAlignment="1">
      <alignment vertical="center"/>
    </xf>
    <xf numFmtId="0" fontId="16" fillId="0" borderId="13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174" fontId="3" fillId="0" borderId="12" xfId="53" applyNumberFormat="1" applyFont="1" applyFill="1" applyBorder="1" applyAlignment="1">
      <alignment horizontal="right" vertical="center" wrapText="1"/>
      <protection/>
    </xf>
    <xf numFmtId="49" fontId="3" fillId="0" borderId="12" xfId="53" applyNumberFormat="1" applyFont="1" applyFill="1" applyBorder="1" applyAlignment="1">
      <alignment horizontal="right" vertical="center" wrapText="1"/>
      <protection/>
    </xf>
    <xf numFmtId="49" fontId="2" fillId="0" borderId="12" xfId="53" applyNumberFormat="1" applyFont="1" applyFill="1" applyBorder="1" applyAlignment="1">
      <alignment horizontal="right" vertical="center" wrapText="1"/>
      <protection/>
    </xf>
    <xf numFmtId="0" fontId="2" fillId="0" borderId="12" xfId="0" applyFont="1" applyFill="1" applyBorder="1" applyAlignment="1">
      <alignment vertical="center"/>
    </xf>
    <xf numFmtId="174" fontId="17" fillId="0" borderId="12" xfId="0" applyNumberFormat="1" applyFont="1" applyFill="1" applyBorder="1" applyAlignment="1">
      <alignment vertical="center"/>
    </xf>
    <xf numFmtId="49" fontId="38" fillId="0" borderId="12" xfId="53" applyNumberFormat="1" applyFont="1" applyFill="1" applyBorder="1" applyAlignment="1">
      <alignment horizontal="right" vertical="center" wrapText="1"/>
      <protection/>
    </xf>
    <xf numFmtId="49" fontId="2" fillId="24" borderId="12" xfId="53" applyNumberFormat="1" applyFont="1" applyFill="1" applyBorder="1" applyAlignment="1">
      <alignment horizontal="right" vertical="center" wrapText="1"/>
      <protection/>
    </xf>
    <xf numFmtId="49" fontId="2" fillId="0" borderId="12" xfId="53" applyNumberFormat="1" applyFont="1" applyFill="1" applyBorder="1" applyAlignment="1">
      <alignment horizontal="left" vertical="center" wrapText="1"/>
      <protection/>
    </xf>
    <xf numFmtId="173" fontId="2" fillId="0" borderId="12" xfId="53" applyNumberFormat="1" applyFont="1" applyFill="1" applyBorder="1" applyAlignment="1">
      <alignment horizontal="right" vertical="center" wrapText="1"/>
      <protection/>
    </xf>
    <xf numFmtId="49" fontId="17" fillId="0" borderId="12" xfId="53" applyNumberFormat="1" applyFont="1" applyFill="1" applyBorder="1" applyAlignment="1">
      <alignment horizontal="right" vertical="center" wrapText="1"/>
      <protection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19" borderId="10" xfId="53" applyFont="1" applyFill="1" applyBorder="1" applyAlignment="1">
      <alignment horizontal="right" vertical="center" wrapText="1"/>
      <protection/>
    </xf>
    <xf numFmtId="49" fontId="2" fillId="19" borderId="12" xfId="53" applyNumberFormat="1" applyFont="1" applyFill="1" applyBorder="1" applyAlignment="1">
      <alignment horizontal="right" vertical="center" wrapText="1"/>
      <protection/>
    </xf>
    <xf numFmtId="0" fontId="2" fillId="19" borderId="0" xfId="0" applyFont="1" applyFill="1" applyAlignment="1">
      <alignment vertical="center"/>
    </xf>
    <xf numFmtId="173" fontId="40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174" fontId="16" fillId="0" borderId="10" xfId="0" applyNumberFormat="1" applyFont="1" applyFill="1" applyBorder="1" applyAlignment="1">
      <alignment horizontal="center" vertical="top" wrapText="1"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0" fontId="16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174" fontId="3" fillId="0" borderId="10" xfId="0" applyNumberFormat="1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center" vertical="center" wrapText="1"/>
    </xf>
    <xf numFmtId="174" fontId="14" fillId="0" borderId="10" xfId="0" applyNumberFormat="1" applyFont="1" applyFill="1" applyBorder="1" applyAlignment="1">
      <alignment horizontal="right" vertical="center" wrapText="1"/>
    </xf>
    <xf numFmtId="173" fontId="16" fillId="7" borderId="10" xfId="0" applyNumberFormat="1" applyFont="1" applyFill="1" applyBorder="1" applyAlignment="1">
      <alignment horizontal="right" vertical="center" wrapText="1"/>
    </xf>
    <xf numFmtId="173" fontId="7" fillId="7" borderId="10" xfId="0" applyNumberFormat="1" applyFont="1" applyFill="1" applyBorder="1" applyAlignment="1">
      <alignment horizontal="right" vertical="center" wrapText="1"/>
    </xf>
    <xf numFmtId="0" fontId="42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174" fontId="43" fillId="0" borderId="10" xfId="53" applyNumberFormat="1" applyFont="1" applyFill="1" applyBorder="1" applyAlignment="1">
      <alignment horizontal="center" vertical="center" wrapText="1"/>
      <protection/>
    </xf>
    <xf numFmtId="174" fontId="39" fillId="0" borderId="10" xfId="53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18" fillId="0" borderId="10" xfId="53" applyFont="1" applyFill="1" applyBorder="1" applyAlignment="1">
      <alignment horizontal="left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3" fontId="18" fillId="0" borderId="10" xfId="53" applyNumberFormat="1" applyFont="1" applyFill="1" applyBorder="1" applyAlignment="1">
      <alignment horizontal="center" vertical="center" wrapText="1"/>
      <protection/>
    </xf>
    <xf numFmtId="173" fontId="39" fillId="0" borderId="10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25" borderId="10" xfId="53" applyFont="1" applyFill="1" applyBorder="1" applyAlignment="1">
      <alignment horizontal="right" vertical="center" wrapText="1"/>
      <protection/>
    </xf>
    <xf numFmtId="49" fontId="2" fillId="25" borderId="12" xfId="53" applyNumberFormat="1" applyFont="1" applyFill="1" applyBorder="1" applyAlignment="1">
      <alignment horizontal="right" vertical="center" wrapText="1"/>
      <protection/>
    </xf>
    <xf numFmtId="0" fontId="2" fillId="25" borderId="0" xfId="0" applyFont="1" applyFill="1" applyAlignment="1">
      <alignment vertical="center"/>
    </xf>
    <xf numFmtId="174" fontId="20" fillId="25" borderId="10" xfId="53" applyNumberFormat="1" applyFont="1" applyFill="1" applyBorder="1" applyAlignment="1">
      <alignment horizontal="right" vertical="center" wrapText="1"/>
      <protection/>
    </xf>
    <xf numFmtId="174" fontId="17" fillId="25" borderId="12" xfId="0" applyNumberFormat="1" applyFont="1" applyFill="1" applyBorder="1" applyAlignment="1">
      <alignment vertical="center"/>
    </xf>
    <xf numFmtId="174" fontId="17" fillId="25" borderId="0" xfId="0" applyNumberFormat="1" applyFont="1" applyFill="1" applyAlignment="1">
      <alignment vertical="center"/>
    </xf>
    <xf numFmtId="0" fontId="2" fillId="8" borderId="10" xfId="53" applyFont="1" applyFill="1" applyBorder="1" applyAlignment="1">
      <alignment horizontal="right" vertical="center" wrapText="1"/>
      <protection/>
    </xf>
    <xf numFmtId="49" fontId="2" fillId="8" borderId="12" xfId="53" applyNumberFormat="1" applyFont="1" applyFill="1" applyBorder="1" applyAlignment="1">
      <alignment horizontal="right" vertical="center" wrapText="1"/>
      <protection/>
    </xf>
    <xf numFmtId="0" fontId="2" fillId="8" borderId="0" xfId="0" applyFont="1" applyFill="1" applyAlignment="1">
      <alignment vertical="center"/>
    </xf>
    <xf numFmtId="0" fontId="3" fillId="8" borderId="10" xfId="53" applyFont="1" applyFill="1" applyBorder="1" applyAlignment="1">
      <alignment horizontal="right" vertical="center" wrapText="1"/>
      <protection/>
    </xf>
    <xf numFmtId="0" fontId="17" fillId="8" borderId="10" xfId="53" applyFont="1" applyFill="1" applyBorder="1" applyAlignment="1">
      <alignment horizontal="right" vertical="center" wrapText="1"/>
      <protection/>
    </xf>
    <xf numFmtId="49" fontId="17" fillId="8" borderId="12" xfId="53" applyNumberFormat="1" applyFont="1" applyFill="1" applyBorder="1" applyAlignment="1">
      <alignment horizontal="right" vertical="center" wrapText="1"/>
      <protection/>
    </xf>
    <xf numFmtId="0" fontId="17" fillId="8" borderId="0" xfId="0" applyFont="1" applyFill="1" applyAlignment="1">
      <alignment vertical="center"/>
    </xf>
    <xf numFmtId="174" fontId="20" fillId="8" borderId="10" xfId="53" applyNumberFormat="1" applyFont="1" applyFill="1" applyBorder="1" applyAlignment="1">
      <alignment horizontal="right" vertical="center" wrapText="1"/>
      <protection/>
    </xf>
    <xf numFmtId="174" fontId="17" fillId="8" borderId="12" xfId="0" applyNumberFormat="1" applyFont="1" applyFill="1" applyBorder="1" applyAlignment="1">
      <alignment vertical="center"/>
    </xf>
    <xf numFmtId="174" fontId="17" fillId="8" borderId="0" xfId="0" applyNumberFormat="1" applyFont="1" applyFill="1" applyAlignment="1">
      <alignment vertical="center"/>
    </xf>
    <xf numFmtId="0" fontId="2" fillId="26" borderId="10" xfId="53" applyFont="1" applyFill="1" applyBorder="1" applyAlignment="1">
      <alignment horizontal="right" vertical="center" wrapText="1"/>
      <protection/>
    </xf>
    <xf numFmtId="49" fontId="2" fillId="26" borderId="12" xfId="53" applyNumberFormat="1" applyFont="1" applyFill="1" applyBorder="1" applyAlignment="1">
      <alignment horizontal="right" vertical="center" wrapText="1"/>
      <protection/>
    </xf>
    <xf numFmtId="0" fontId="2" fillId="26" borderId="0" xfId="0" applyFont="1" applyFill="1" applyAlignment="1">
      <alignment vertical="center"/>
    </xf>
    <xf numFmtId="172" fontId="18" fillId="0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 wrapText="1"/>
    </xf>
    <xf numFmtId="173" fontId="45" fillId="0" borderId="10" xfId="53" applyNumberFormat="1" applyFont="1" applyFill="1" applyBorder="1" applyAlignment="1">
      <alignment horizontal="center" vertical="center" wrapText="1"/>
      <protection/>
    </xf>
    <xf numFmtId="0" fontId="45" fillId="0" borderId="10" xfId="53" applyFont="1" applyFill="1" applyBorder="1" applyAlignment="1">
      <alignment horizontal="center" vertical="center" wrapText="1"/>
      <protection/>
    </xf>
    <xf numFmtId="174" fontId="17" fillId="0" borderId="12" xfId="0" applyNumberFormat="1" applyFont="1" applyFill="1" applyBorder="1" applyAlignment="1">
      <alignment vertical="center" wrapText="1"/>
    </xf>
    <xf numFmtId="174" fontId="17" fillId="0" borderId="0" xfId="0" applyNumberFormat="1" applyFont="1" applyFill="1" applyAlignment="1">
      <alignment vertical="center" wrapText="1"/>
    </xf>
    <xf numFmtId="9" fontId="44" fillId="0" borderId="10" xfId="58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74" fontId="17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3" fillId="5" borderId="10" xfId="53" applyFont="1" applyFill="1" applyBorder="1" applyAlignment="1">
      <alignment horizontal="right" vertical="center" wrapText="1"/>
      <protection/>
    </xf>
    <xf numFmtId="49" fontId="2" fillId="5" borderId="12" xfId="53" applyNumberFormat="1" applyFont="1" applyFill="1" applyBorder="1" applyAlignment="1">
      <alignment horizontal="right" vertical="center" wrapText="1"/>
      <protection/>
    </xf>
    <xf numFmtId="0" fontId="2" fillId="5" borderId="0" xfId="0" applyFont="1" applyFill="1" applyAlignment="1">
      <alignment vertical="center"/>
    </xf>
    <xf numFmtId="0" fontId="2" fillId="5" borderId="10" xfId="53" applyFont="1" applyFill="1" applyBorder="1" applyAlignment="1">
      <alignment horizontal="right" vertical="center" wrapText="1"/>
      <protection/>
    </xf>
    <xf numFmtId="0" fontId="2" fillId="3" borderId="10" xfId="53" applyFont="1" applyFill="1" applyBorder="1" applyAlignment="1">
      <alignment horizontal="right" vertical="center" wrapText="1"/>
      <protection/>
    </xf>
    <xf numFmtId="49" fontId="2" fillId="3" borderId="12" xfId="53" applyNumberFormat="1" applyFont="1" applyFill="1" applyBorder="1" applyAlignment="1">
      <alignment horizontal="right" vertical="center" wrapText="1"/>
      <protection/>
    </xf>
    <xf numFmtId="0" fontId="2" fillId="3" borderId="0" xfId="0" applyFont="1" applyFill="1" applyAlignment="1">
      <alignment vertical="center"/>
    </xf>
    <xf numFmtId="0" fontId="3" fillId="3" borderId="10" xfId="53" applyFont="1" applyFill="1" applyBorder="1" applyAlignment="1">
      <alignment horizontal="right" vertical="center" wrapText="1"/>
      <protection/>
    </xf>
    <xf numFmtId="0" fontId="18" fillId="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174" fontId="39" fillId="0" borderId="10" xfId="0" applyNumberFormat="1" applyFont="1" applyFill="1" applyBorder="1" applyAlignment="1">
      <alignment horizontal="center" vertical="center"/>
    </xf>
    <xf numFmtId="174" fontId="39" fillId="0" borderId="13" xfId="0" applyNumberFormat="1" applyFont="1" applyFill="1" applyBorder="1" applyAlignment="1">
      <alignment vertical="center"/>
    </xf>
    <xf numFmtId="9" fontId="39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vertical="center"/>
    </xf>
    <xf numFmtId="173" fontId="42" fillId="0" borderId="10" xfId="53" applyNumberFormat="1" applyFont="1" applyFill="1" applyBorder="1" applyAlignment="1">
      <alignment horizontal="center" vertical="center" wrapText="1"/>
      <protection/>
    </xf>
    <xf numFmtId="173" fontId="42" fillId="0" borderId="13" xfId="53" applyNumberFormat="1" applyFont="1" applyFill="1" applyBorder="1" applyAlignment="1">
      <alignment horizontal="center" vertical="center" wrapText="1"/>
      <protection/>
    </xf>
    <xf numFmtId="49" fontId="45" fillId="0" borderId="10" xfId="53" applyNumberFormat="1" applyFont="1" applyFill="1" applyBorder="1" applyAlignment="1">
      <alignment horizontal="left" vertical="center" wrapText="1"/>
      <protection/>
    </xf>
    <xf numFmtId="49" fontId="45" fillId="0" borderId="10" xfId="53" applyNumberFormat="1" applyFont="1" applyFill="1" applyBorder="1" applyAlignment="1">
      <alignment horizontal="center" vertical="center" wrapText="1"/>
      <protection/>
    </xf>
    <xf numFmtId="173" fontId="18" fillId="0" borderId="10" xfId="0" applyNumberFormat="1" applyFont="1" applyFill="1" applyBorder="1" applyAlignment="1">
      <alignment horizontal="center" vertical="center"/>
    </xf>
    <xf numFmtId="174" fontId="18" fillId="0" borderId="10" xfId="53" applyNumberFormat="1" applyFont="1" applyFill="1" applyBorder="1" applyAlignment="1">
      <alignment horizontal="center" vertical="center" wrapText="1"/>
      <protection/>
    </xf>
    <xf numFmtId="174" fontId="18" fillId="0" borderId="10" xfId="0" applyNumberFormat="1" applyFont="1" applyFill="1" applyBorder="1" applyAlignment="1">
      <alignment horizontal="center" vertical="center"/>
    </xf>
    <xf numFmtId="174" fontId="18" fillId="0" borderId="0" xfId="0" applyNumberFormat="1" applyFont="1" applyFill="1" applyAlignment="1">
      <alignment vertical="center"/>
    </xf>
    <xf numFmtId="0" fontId="18" fillId="0" borderId="13" xfId="0" applyFont="1" applyFill="1" applyBorder="1" applyAlignment="1">
      <alignment vertical="center"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86" fontId="18" fillId="0" borderId="10" xfId="61" applyNumberFormat="1" applyFont="1" applyFill="1" applyBorder="1" applyAlignment="1">
      <alignment horizontal="center" vertical="center" wrapText="1"/>
    </xf>
    <xf numFmtId="174" fontId="39" fillId="0" borderId="10" xfId="0" applyNumberFormat="1" applyFont="1" applyFill="1" applyBorder="1" applyAlignment="1">
      <alignment vertical="center"/>
    </xf>
    <xf numFmtId="174" fontId="46" fillId="0" borderId="10" xfId="0" applyNumberFormat="1" applyFont="1" applyFill="1" applyBorder="1" applyAlignment="1">
      <alignment vertical="center" wrapText="1"/>
    </xf>
    <xf numFmtId="174" fontId="47" fillId="0" borderId="10" xfId="53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vertical="center" wrapText="1"/>
    </xf>
    <xf numFmtId="49" fontId="45" fillId="0" borderId="10" xfId="53" applyNumberFormat="1" applyFont="1" applyFill="1" applyBorder="1" applyAlignment="1">
      <alignment horizontal="right" vertical="center" wrapText="1"/>
      <protection/>
    </xf>
    <xf numFmtId="173" fontId="39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>
      <alignment horizontal="center" vertical="center" wrapText="1"/>
    </xf>
    <xf numFmtId="174" fontId="39" fillId="0" borderId="10" xfId="0" applyNumberFormat="1" applyFont="1" applyFill="1" applyBorder="1" applyAlignment="1">
      <alignment horizontal="center" vertical="center" wrapText="1"/>
    </xf>
    <xf numFmtId="9" fontId="39" fillId="0" borderId="10" xfId="58" applyFont="1" applyFill="1" applyBorder="1" applyAlignment="1">
      <alignment horizontal="center" vertical="center" wrapText="1"/>
    </xf>
    <xf numFmtId="49" fontId="43" fillId="0" borderId="10" xfId="53" applyNumberFormat="1" applyFont="1" applyFill="1" applyBorder="1" applyAlignment="1">
      <alignment horizontal="center" vertical="center" wrapText="1"/>
      <protection/>
    </xf>
    <xf numFmtId="174" fontId="18" fillId="0" borderId="10" xfId="58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9" fontId="18" fillId="0" borderId="10" xfId="58" applyFont="1" applyFill="1" applyBorder="1" applyAlignment="1">
      <alignment horizontal="center" vertical="center" wrapText="1"/>
    </xf>
    <xf numFmtId="9" fontId="39" fillId="0" borderId="13" xfId="58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173" fontId="18" fillId="0" borderId="10" xfId="53" applyNumberFormat="1" applyFont="1" applyFill="1" applyBorder="1" applyAlignment="1">
      <alignment horizontal="left" vertical="center" wrapText="1"/>
      <protection/>
    </xf>
    <xf numFmtId="9" fontId="18" fillId="0" borderId="10" xfId="58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/>
    </xf>
    <xf numFmtId="49" fontId="43" fillId="0" borderId="10" xfId="0" applyNumberFormat="1" applyFont="1" applyFill="1" applyBorder="1" applyAlignment="1">
      <alignment horizontal="right" vertical="center" wrapText="1"/>
    </xf>
    <xf numFmtId="173" fontId="18" fillId="0" borderId="10" xfId="53" applyNumberFormat="1" applyFont="1" applyFill="1" applyBorder="1" applyAlignment="1">
      <alignment horizontal="right" vertical="center" wrapText="1"/>
      <protection/>
    </xf>
    <xf numFmtId="0" fontId="18" fillId="0" borderId="10" xfId="53" applyFont="1" applyFill="1" applyBorder="1" applyAlignment="1">
      <alignment horizontal="right" vertical="center" wrapText="1"/>
      <protection/>
    </xf>
    <xf numFmtId="0" fontId="18" fillId="0" borderId="13" xfId="0" applyFont="1" applyFill="1" applyBorder="1" applyAlignment="1">
      <alignment horizontal="right" vertical="center"/>
    </xf>
    <xf numFmtId="173" fontId="18" fillId="0" borderId="10" xfId="0" applyNumberFormat="1" applyFont="1" applyFill="1" applyBorder="1" applyAlignment="1">
      <alignment horizontal="right" vertical="center"/>
    </xf>
    <xf numFmtId="173" fontId="18" fillId="0" borderId="13" xfId="53" applyNumberFormat="1" applyFont="1" applyFill="1" applyBorder="1" applyAlignment="1">
      <alignment horizontal="center" vertical="center" wrapText="1"/>
      <protection/>
    </xf>
    <xf numFmtId="9" fontId="18" fillId="0" borderId="13" xfId="58" applyFont="1" applyFill="1" applyBorder="1" applyAlignment="1">
      <alignment horizontal="center" vertical="center" wrapText="1"/>
    </xf>
    <xf numFmtId="0" fontId="40" fillId="0" borderId="10" xfId="53" applyFont="1" applyFill="1" applyBorder="1" applyAlignment="1">
      <alignment horizontal="center" vertical="center" wrapText="1"/>
      <protection/>
    </xf>
    <xf numFmtId="174" fontId="39" fillId="0" borderId="10" xfId="58" applyNumberFormat="1" applyFont="1" applyFill="1" applyBorder="1" applyAlignment="1">
      <alignment horizontal="center" vertical="center" wrapText="1"/>
    </xf>
    <xf numFmtId="174" fontId="46" fillId="0" borderId="13" xfId="0" applyNumberFormat="1" applyFont="1" applyFill="1" applyBorder="1" applyAlignment="1">
      <alignment vertical="center" wrapText="1"/>
    </xf>
    <xf numFmtId="174" fontId="39" fillId="0" borderId="10" xfId="58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 vertical="center"/>
    </xf>
    <xf numFmtId="4" fontId="18" fillId="0" borderId="10" xfId="53" applyNumberFormat="1" applyFont="1" applyFill="1" applyBorder="1" applyAlignment="1">
      <alignment horizontal="center" vertical="center" wrapText="1"/>
      <protection/>
    </xf>
    <xf numFmtId="188" fontId="18" fillId="0" borderId="10" xfId="61" applyNumberFormat="1" applyFont="1" applyFill="1" applyBorder="1" applyAlignment="1">
      <alignment horizontal="center" vertical="center" wrapText="1"/>
    </xf>
    <xf numFmtId="186" fontId="18" fillId="0" borderId="10" xfId="61" applyNumberFormat="1" applyFont="1" applyFill="1" applyBorder="1" applyAlignment="1">
      <alignment horizontal="center" vertical="center"/>
    </xf>
    <xf numFmtId="173" fontId="18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 wrapText="1"/>
    </xf>
    <xf numFmtId="0" fontId="18" fillId="0" borderId="13" xfId="53" applyFont="1" applyFill="1" applyBorder="1" applyAlignment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center" vertical="center"/>
    </xf>
    <xf numFmtId="173" fontId="43" fillId="0" borderId="10" xfId="53" applyNumberFormat="1" applyFont="1" applyFill="1" applyBorder="1" applyAlignment="1">
      <alignment horizontal="center" vertical="center" wrapText="1"/>
      <protection/>
    </xf>
    <xf numFmtId="3" fontId="43" fillId="0" borderId="10" xfId="53" applyNumberFormat="1" applyFont="1" applyFill="1" applyBorder="1" applyAlignment="1">
      <alignment horizontal="center" vertical="center" wrapText="1"/>
      <protection/>
    </xf>
    <xf numFmtId="3" fontId="46" fillId="0" borderId="13" xfId="0" applyNumberFormat="1" applyFont="1" applyFill="1" applyBorder="1" applyAlignment="1">
      <alignment vertical="center" wrapText="1"/>
    </xf>
    <xf numFmtId="173" fontId="18" fillId="0" borderId="13" xfId="0" applyNumberFormat="1" applyFont="1" applyFill="1" applyBorder="1" applyAlignment="1">
      <alignment vertical="center"/>
    </xf>
    <xf numFmtId="0" fontId="43" fillId="0" borderId="10" xfId="53" applyFont="1" applyFill="1" applyBorder="1" applyAlignment="1">
      <alignment horizontal="left" vertical="center" wrapText="1"/>
      <protection/>
    </xf>
    <xf numFmtId="0" fontId="45" fillId="0" borderId="10" xfId="53" applyFont="1" applyFill="1" applyBorder="1" applyAlignment="1">
      <alignment horizontal="left" vertical="center" wrapText="1"/>
      <protection/>
    </xf>
    <xf numFmtId="1" fontId="18" fillId="0" borderId="10" xfId="53" applyNumberFormat="1" applyFont="1" applyFill="1" applyBorder="1" applyAlignment="1">
      <alignment horizontal="center" vertical="center" wrapText="1"/>
      <protection/>
    </xf>
    <xf numFmtId="172" fontId="18" fillId="0" borderId="10" xfId="53" applyNumberFormat="1" applyFont="1" applyFill="1" applyBorder="1" applyAlignment="1">
      <alignment horizontal="left" vertical="center" wrapText="1" indent="2"/>
      <protection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172" fontId="39" fillId="0" borderId="10" xfId="0" applyNumberFormat="1" applyFont="1" applyFill="1" applyBorder="1" applyAlignment="1">
      <alignment horizontal="center" vertical="center"/>
    </xf>
    <xf numFmtId="3" fontId="39" fillId="0" borderId="10" xfId="53" applyNumberFormat="1" applyFont="1" applyFill="1" applyBorder="1" applyAlignment="1">
      <alignment horizontal="center" vertical="center" wrapText="1"/>
      <protection/>
    </xf>
    <xf numFmtId="3" fontId="18" fillId="0" borderId="10" xfId="53" applyNumberFormat="1" applyFont="1" applyFill="1" applyBorder="1" applyAlignment="1">
      <alignment horizontal="center" vertical="center" wrapText="1"/>
      <protection/>
    </xf>
    <xf numFmtId="3" fontId="18" fillId="0" borderId="13" xfId="0" applyNumberFormat="1" applyFont="1" applyFill="1" applyBorder="1" applyAlignment="1">
      <alignment vertical="center"/>
    </xf>
    <xf numFmtId="173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173" fontId="18" fillId="0" borderId="0" xfId="0" applyNumberFormat="1" applyFont="1" applyFill="1" applyBorder="1" applyAlignment="1">
      <alignment horizontal="center" vertical="center"/>
    </xf>
    <xf numFmtId="173" fontId="16" fillId="0" borderId="10" xfId="53" applyNumberFormat="1" applyFont="1" applyFill="1" applyBorder="1" applyAlignment="1">
      <alignment horizontal="center" vertical="center" wrapText="1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174" fontId="3" fillId="0" borderId="10" xfId="53" applyNumberFormat="1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49" fontId="2" fillId="0" borderId="10" xfId="53" applyNumberFormat="1" applyFont="1" applyFill="1" applyBorder="1" applyAlignment="1">
      <alignment vertical="center" wrapText="1"/>
      <protection/>
    </xf>
    <xf numFmtId="174" fontId="17" fillId="0" borderId="10" xfId="0" applyNumberFormat="1" applyFont="1" applyFill="1" applyBorder="1" applyAlignment="1">
      <alignment horizontal="left" vertical="center" wrapText="1"/>
    </xf>
    <xf numFmtId="49" fontId="2" fillId="0" borderId="10" xfId="53" applyNumberFormat="1" applyFont="1" applyFill="1" applyBorder="1" applyAlignment="1">
      <alignment horizontal="right" vertical="center" wrapText="1"/>
      <protection/>
    </xf>
    <xf numFmtId="49" fontId="50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right" vertical="center" wrapText="1"/>
    </xf>
    <xf numFmtId="49" fontId="52" fillId="27" borderId="10" xfId="0" applyNumberFormat="1" applyFont="1" applyFill="1" applyBorder="1" applyAlignment="1">
      <alignment horizontal="left" vertical="center" wrapText="1"/>
    </xf>
    <xf numFmtId="49" fontId="3" fillId="26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left" vertical="center" wrapText="1"/>
    </xf>
    <xf numFmtId="49" fontId="17" fillId="0" borderId="10" xfId="53" applyNumberFormat="1" applyFont="1" applyFill="1" applyBorder="1" applyAlignment="1">
      <alignment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0" fontId="19" fillId="0" borderId="10" xfId="53" applyNumberFormat="1" applyFont="1" applyFill="1" applyBorder="1" applyAlignment="1">
      <alignment vertical="center" wrapText="1"/>
      <protection/>
    </xf>
    <xf numFmtId="0" fontId="2" fillId="0" borderId="10" xfId="53" applyNumberFormat="1" applyFont="1" applyFill="1" applyBorder="1" applyAlignment="1">
      <alignment vertical="center" wrapText="1"/>
      <protection/>
    </xf>
    <xf numFmtId="0" fontId="54" fillId="0" borderId="10" xfId="53" applyNumberFormat="1" applyFont="1" applyFill="1" applyBorder="1" applyAlignment="1">
      <alignment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174" fontId="18" fillId="0" borderId="0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74" fontId="39" fillId="0" borderId="13" xfId="0" applyNumberFormat="1" applyFont="1" applyFill="1" applyBorder="1" applyAlignment="1">
      <alignment horizontal="center" vertical="center"/>
    </xf>
    <xf numFmtId="9" fontId="2" fillId="0" borderId="10" xfId="58" applyFont="1" applyFill="1" applyBorder="1" applyAlignment="1">
      <alignment horizontal="center" vertical="center" wrapText="1"/>
    </xf>
    <xf numFmtId="10" fontId="17" fillId="0" borderId="12" xfId="0" applyNumberFormat="1" applyFont="1" applyFill="1" applyBorder="1" applyAlignment="1">
      <alignment vertical="center"/>
    </xf>
    <xf numFmtId="173" fontId="2" fillId="0" borderId="12" xfId="53" applyNumberFormat="1" applyFont="1" applyFill="1" applyBorder="1" applyAlignment="1">
      <alignment horizontal="center" vertical="center" wrapText="1"/>
      <protection/>
    </xf>
    <xf numFmtId="49" fontId="3" fillId="3" borderId="10" xfId="0" applyNumberFormat="1" applyFont="1" applyFill="1" applyBorder="1" applyAlignment="1">
      <alignment vertical="center" wrapText="1"/>
    </xf>
    <xf numFmtId="174" fontId="17" fillId="0" borderId="10" xfId="0" applyNumberFormat="1" applyFont="1" applyFill="1" applyBorder="1" applyAlignment="1">
      <alignment horizontal="center" vertical="center" wrapText="1"/>
    </xf>
    <xf numFmtId="174" fontId="17" fillId="0" borderId="10" xfId="53" applyNumberFormat="1" applyFont="1" applyFill="1" applyBorder="1" applyAlignment="1">
      <alignment horizontal="center" vertical="center" wrapText="1"/>
      <protection/>
    </xf>
    <xf numFmtId="173" fontId="17" fillId="0" borderId="10" xfId="53" applyNumberFormat="1" applyFont="1" applyFill="1" applyBorder="1" applyAlignment="1">
      <alignment horizontal="center" vertical="center" wrapText="1"/>
      <protection/>
    </xf>
    <xf numFmtId="173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173" fontId="17" fillId="0" borderId="13" xfId="53" applyNumberFormat="1" applyFont="1" applyFill="1" applyBorder="1" applyAlignment="1">
      <alignment horizontal="center" vertical="center" wrapText="1"/>
      <protection/>
    </xf>
    <xf numFmtId="173" fontId="17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3" fontId="39" fillId="0" borderId="13" xfId="0" applyNumberFormat="1" applyFont="1" applyFill="1" applyBorder="1" applyAlignment="1">
      <alignment vertical="center"/>
    </xf>
    <xf numFmtId="0" fontId="16" fillId="0" borderId="10" xfId="53" applyFont="1" applyFill="1" applyBorder="1" applyAlignment="1">
      <alignment horizontal="center" vertical="center" wrapText="1"/>
      <protection/>
    </xf>
    <xf numFmtId="172" fontId="17" fillId="0" borderId="10" xfId="0" applyNumberFormat="1" applyFont="1" applyFill="1" applyBorder="1" applyAlignment="1">
      <alignment horizontal="center" vertical="center"/>
    </xf>
    <xf numFmtId="172" fontId="2" fillId="0" borderId="10" xfId="53" applyNumberFormat="1" applyFont="1" applyFill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center" vertical="center" wrapText="1"/>
    </xf>
    <xf numFmtId="172" fontId="2" fillId="0" borderId="10" xfId="53" applyNumberFormat="1" applyFont="1" applyFill="1" applyBorder="1" applyAlignment="1">
      <alignment horizontal="left" vertical="center" wrapText="1" indent="2"/>
      <protection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9" fontId="17" fillId="0" borderId="10" xfId="58" applyFont="1" applyFill="1" applyBorder="1" applyAlignment="1">
      <alignment horizontal="center" vertical="center"/>
    </xf>
    <xf numFmtId="174" fontId="17" fillId="0" borderId="10" xfId="58" applyNumberFormat="1" applyFont="1" applyFill="1" applyBorder="1" applyAlignment="1">
      <alignment horizontal="center" vertical="center"/>
    </xf>
    <xf numFmtId="173" fontId="2" fillId="0" borderId="10" xfId="53" applyNumberFormat="1" applyFont="1" applyFill="1" applyBorder="1" applyAlignment="1">
      <alignment horizontal="right" vertical="center" wrapText="1"/>
      <protection/>
    </xf>
    <xf numFmtId="174" fontId="39" fillId="0" borderId="14" xfId="0" applyNumberFormat="1" applyFont="1" applyFill="1" applyBorder="1" applyAlignment="1">
      <alignment horizontal="center" vertical="center"/>
    </xf>
    <xf numFmtId="173" fontId="18" fillId="0" borderId="14" xfId="53" applyNumberFormat="1" applyFont="1" applyFill="1" applyBorder="1" applyAlignment="1">
      <alignment horizontal="center" vertical="center" wrapText="1"/>
      <protection/>
    </xf>
    <xf numFmtId="174" fontId="39" fillId="0" borderId="14" xfId="53" applyNumberFormat="1" applyFont="1" applyFill="1" applyBorder="1" applyAlignment="1">
      <alignment horizontal="center" vertical="center" wrapText="1"/>
      <protection/>
    </xf>
    <xf numFmtId="172" fontId="18" fillId="0" borderId="14" xfId="53" applyNumberFormat="1" applyFont="1" applyFill="1" applyBorder="1" applyAlignment="1">
      <alignment horizontal="center" vertical="center" wrapText="1"/>
      <protection/>
    </xf>
    <xf numFmtId="4" fontId="18" fillId="0" borderId="14" xfId="53" applyNumberFormat="1" applyFont="1" applyFill="1" applyBorder="1" applyAlignment="1">
      <alignment horizontal="center" vertical="center" wrapText="1"/>
      <protection/>
    </xf>
    <xf numFmtId="173" fontId="18" fillId="0" borderId="14" xfId="0" applyNumberFormat="1" applyFont="1" applyFill="1" applyBorder="1" applyAlignment="1">
      <alignment horizontal="center" vertical="center" wrapText="1"/>
    </xf>
    <xf numFmtId="173" fontId="39" fillId="0" borderId="14" xfId="53" applyNumberFormat="1" applyFont="1" applyFill="1" applyBorder="1" applyAlignment="1">
      <alignment horizontal="center" vertical="center" wrapText="1"/>
      <protection/>
    </xf>
    <xf numFmtId="173" fontId="18" fillId="0" borderId="14" xfId="53" applyNumberFormat="1" applyFont="1" applyFill="1" applyBorder="1" applyAlignment="1">
      <alignment horizontal="center" vertical="center" wrapText="1"/>
      <protection/>
    </xf>
    <xf numFmtId="9" fontId="17" fillId="0" borderId="10" xfId="58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wrapText="1"/>
    </xf>
    <xf numFmtId="174" fontId="17" fillId="0" borderId="10" xfId="58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51" fillId="17" borderId="10" xfId="0" applyNumberFormat="1" applyFont="1" applyFill="1" applyBorder="1" applyAlignment="1">
      <alignment horizontal="left" vertical="center" wrapText="1"/>
    </xf>
    <xf numFmtId="49" fontId="51" fillId="17" borderId="10" xfId="53" applyNumberFormat="1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9" fontId="2" fillId="0" borderId="10" xfId="58" applyFont="1" applyFill="1" applyBorder="1" applyAlignment="1">
      <alignment horizontal="left" vertical="center" wrapText="1"/>
    </xf>
    <xf numFmtId="188" fontId="2" fillId="0" borderId="10" xfId="61" applyNumberFormat="1" applyFont="1" applyFill="1" applyBorder="1" applyAlignment="1">
      <alignment horizontal="center" vertical="center" wrapText="1"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173" fontId="49" fillId="0" borderId="10" xfId="53" applyNumberFormat="1" applyFont="1" applyFill="1" applyBorder="1" applyAlignment="1">
      <alignment vertical="center" wrapText="1"/>
      <protection/>
    </xf>
    <xf numFmtId="186" fontId="2" fillId="0" borderId="10" xfId="61" applyNumberFormat="1" applyFont="1" applyFill="1" applyBorder="1" applyAlignment="1">
      <alignment horizontal="left" vertical="center" wrapText="1"/>
    </xf>
    <xf numFmtId="186" fontId="2" fillId="0" borderId="10" xfId="61" applyNumberFormat="1" applyFont="1" applyFill="1" applyBorder="1" applyAlignment="1">
      <alignment horizontal="center" vertical="center"/>
    </xf>
    <xf numFmtId="186" fontId="2" fillId="0" borderId="14" xfId="61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3" fontId="18" fillId="4" borderId="10" xfId="0" applyNumberFormat="1" applyFont="1" applyFill="1" applyBorder="1" applyAlignment="1">
      <alignment horizontal="center" vertical="center"/>
    </xf>
    <xf numFmtId="173" fontId="2" fillId="4" borderId="10" xfId="0" applyNumberFormat="1" applyFont="1" applyFill="1" applyBorder="1" applyAlignment="1">
      <alignment horizontal="center" vertical="center"/>
    </xf>
    <xf numFmtId="173" fontId="18" fillId="4" borderId="10" xfId="53" applyNumberFormat="1" applyFont="1" applyFill="1" applyBorder="1" applyAlignment="1">
      <alignment horizontal="center" vertical="center" wrapText="1"/>
      <protection/>
    </xf>
    <xf numFmtId="173" fontId="2" fillId="4" borderId="10" xfId="53" applyNumberFormat="1" applyFont="1" applyFill="1" applyBorder="1" applyAlignment="1">
      <alignment horizontal="center" vertical="center" wrapText="1"/>
      <protection/>
    </xf>
    <xf numFmtId="173" fontId="18" fillId="4" borderId="14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3" fontId="46" fillId="0" borderId="13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174" fontId="3" fillId="0" borderId="10" xfId="53" applyNumberFormat="1" applyFont="1" applyFill="1" applyBorder="1" applyAlignment="1">
      <alignment horizontal="center" vertical="center" wrapText="1"/>
      <protection/>
    </xf>
    <xf numFmtId="49" fontId="3" fillId="26" borderId="10" xfId="53" applyNumberFormat="1" applyFont="1" applyFill="1" applyBorder="1" applyAlignment="1">
      <alignment horizontal="left" vertical="center" wrapText="1"/>
      <protection/>
    </xf>
    <xf numFmtId="173" fontId="18" fillId="4" borderId="13" xfId="0" applyNumberFormat="1" applyFont="1" applyFill="1" applyBorder="1" applyAlignment="1">
      <alignment horizontal="left" vertical="center"/>
    </xf>
    <xf numFmtId="173" fontId="46" fillId="4" borderId="13" xfId="0" applyNumberFormat="1" applyFont="1" applyFill="1" applyBorder="1" applyAlignment="1">
      <alignment vertical="center" wrapText="1"/>
    </xf>
    <xf numFmtId="173" fontId="18" fillId="4" borderId="13" xfId="0" applyNumberFormat="1" applyFont="1" applyFill="1" applyBorder="1" applyAlignment="1">
      <alignment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left" wrapText="1"/>
    </xf>
    <xf numFmtId="0" fontId="3" fillId="0" borderId="11" xfId="53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0" fontId="4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7"/>
  <sheetViews>
    <sheetView zoomScalePageLayoutView="0" workbookViewId="0" topLeftCell="A650">
      <selection activeCell="A654" sqref="A654"/>
    </sheetView>
  </sheetViews>
  <sheetFormatPr defaultColWidth="9.00390625" defaultRowHeight="12.75"/>
  <cols>
    <col min="1" max="1" width="48.625" style="0" customWidth="1"/>
    <col min="2" max="2" width="19.125" style="0" customWidth="1"/>
  </cols>
  <sheetData>
    <row r="1" spans="1:8" ht="17.25" customHeight="1">
      <c r="A1" s="353" t="s">
        <v>443</v>
      </c>
      <c r="B1" s="353"/>
      <c r="C1" s="353"/>
      <c r="D1" s="353"/>
      <c r="E1" s="353"/>
      <c r="F1" s="353"/>
      <c r="G1" s="353"/>
      <c r="H1" s="353"/>
    </row>
    <row r="2" spans="1:8" ht="12.75">
      <c r="A2" s="344" t="s">
        <v>444</v>
      </c>
      <c r="B2" s="344" t="s">
        <v>445</v>
      </c>
      <c r="C2" s="340" t="s">
        <v>446</v>
      </c>
      <c r="D2" s="340"/>
      <c r="E2" s="340"/>
      <c r="F2" s="340" t="s">
        <v>447</v>
      </c>
      <c r="G2" s="340"/>
      <c r="H2" s="340"/>
    </row>
    <row r="3" spans="1:8" ht="51">
      <c r="A3" s="344"/>
      <c r="B3" s="344"/>
      <c r="C3" s="346" t="s">
        <v>448</v>
      </c>
      <c r="D3" s="346" t="s">
        <v>449</v>
      </c>
      <c r="E3" s="346" t="s">
        <v>450</v>
      </c>
      <c r="F3" s="346" t="s">
        <v>452</v>
      </c>
      <c r="G3" s="9" t="s">
        <v>453</v>
      </c>
      <c r="H3" s="346" t="s">
        <v>454</v>
      </c>
    </row>
    <row r="4" spans="1:8" ht="12.75">
      <c r="A4" s="344"/>
      <c r="B4" s="344"/>
      <c r="C4" s="346"/>
      <c r="D4" s="346"/>
      <c r="E4" s="346"/>
      <c r="F4" s="346"/>
      <c r="G4" s="9" t="s">
        <v>455</v>
      </c>
      <c r="H4" s="346"/>
    </row>
    <row r="5" spans="1:8" ht="12.75">
      <c r="A5" s="14" t="s">
        <v>456</v>
      </c>
      <c r="B5" s="12"/>
      <c r="C5" s="13"/>
      <c r="D5" s="13"/>
      <c r="E5" s="13"/>
      <c r="F5" s="13"/>
      <c r="G5" s="13"/>
      <c r="H5" s="13"/>
    </row>
    <row r="6" spans="1:8" ht="12.75">
      <c r="A6" s="8" t="s">
        <v>457</v>
      </c>
      <c r="B6" s="9" t="s">
        <v>458</v>
      </c>
      <c r="C6" s="10" t="s">
        <v>459</v>
      </c>
      <c r="D6" s="10" t="s">
        <v>459</v>
      </c>
      <c r="E6" s="10" t="s">
        <v>459</v>
      </c>
      <c r="F6" s="10" t="s">
        <v>459</v>
      </c>
      <c r="G6" s="10" t="s">
        <v>459</v>
      </c>
      <c r="H6" s="10" t="s">
        <v>459</v>
      </c>
    </row>
    <row r="7" spans="1:8" ht="12.75">
      <c r="A7" s="8" t="s">
        <v>460</v>
      </c>
      <c r="B7" s="9"/>
      <c r="C7" s="10"/>
      <c r="D7" s="10"/>
      <c r="E7" s="10"/>
      <c r="F7" s="10"/>
      <c r="G7" s="10"/>
      <c r="H7" s="10"/>
    </row>
    <row r="8" spans="1:8" ht="12.75">
      <c r="A8" s="8" t="s">
        <v>461</v>
      </c>
      <c r="B8" s="9" t="s">
        <v>458</v>
      </c>
      <c r="C8" s="10" t="s">
        <v>459</v>
      </c>
      <c r="D8" s="10" t="s">
        <v>459</v>
      </c>
      <c r="E8" s="10"/>
      <c r="F8" s="10" t="s">
        <v>459</v>
      </c>
      <c r="G8" s="10" t="s">
        <v>459</v>
      </c>
      <c r="H8" s="10"/>
    </row>
    <row r="9" spans="1:8" ht="12.75">
      <c r="A9" s="8" t="s">
        <v>462</v>
      </c>
      <c r="B9" s="9" t="s">
        <v>458</v>
      </c>
      <c r="C9" s="10" t="s">
        <v>459</v>
      </c>
      <c r="D9" s="10" t="s">
        <v>459</v>
      </c>
      <c r="E9" s="10"/>
      <c r="F9" s="10" t="s">
        <v>459</v>
      </c>
      <c r="G9" s="10" t="s">
        <v>459</v>
      </c>
      <c r="H9" s="10"/>
    </row>
    <row r="10" spans="1:8" ht="12.75">
      <c r="A10" s="8" t="s">
        <v>410</v>
      </c>
      <c r="B10" s="9" t="s">
        <v>413</v>
      </c>
      <c r="C10" s="10" t="s">
        <v>459</v>
      </c>
      <c r="D10" s="10" t="s">
        <v>459</v>
      </c>
      <c r="E10" s="10"/>
      <c r="F10" s="10" t="s">
        <v>459</v>
      </c>
      <c r="G10" s="10"/>
      <c r="H10" s="10"/>
    </row>
    <row r="11" spans="1:8" ht="12.75">
      <c r="A11" s="8" t="s">
        <v>411</v>
      </c>
      <c r="B11" s="9" t="s">
        <v>413</v>
      </c>
      <c r="C11" s="10" t="s">
        <v>459</v>
      </c>
      <c r="D11" s="10" t="s">
        <v>459</v>
      </c>
      <c r="E11" s="10"/>
      <c r="F11" s="10" t="s">
        <v>459</v>
      </c>
      <c r="G11" s="10"/>
      <c r="H11" s="10"/>
    </row>
    <row r="12" spans="1:8" ht="12.75">
      <c r="A12" s="8" t="s">
        <v>412</v>
      </c>
      <c r="B12" s="9" t="s">
        <v>463</v>
      </c>
      <c r="C12" s="10" t="s">
        <v>459</v>
      </c>
      <c r="D12" s="10" t="s">
        <v>459</v>
      </c>
      <c r="E12" s="10"/>
      <c r="F12" s="10" t="s">
        <v>459</v>
      </c>
      <c r="G12" s="10"/>
      <c r="H12" s="10"/>
    </row>
    <row r="13" spans="1:8" ht="12.75">
      <c r="A13" s="14"/>
      <c r="B13" s="344"/>
      <c r="C13" s="340"/>
      <c r="D13" s="340"/>
      <c r="E13" s="340"/>
      <c r="F13" s="340"/>
      <c r="G13" s="340"/>
      <c r="H13" s="340"/>
    </row>
    <row r="14" spans="1:8" ht="12.75">
      <c r="A14" s="14" t="s">
        <v>464</v>
      </c>
      <c r="B14" s="344"/>
      <c r="C14" s="340"/>
      <c r="D14" s="340"/>
      <c r="E14" s="340"/>
      <c r="F14" s="340"/>
      <c r="G14" s="340"/>
      <c r="H14" s="340"/>
    </row>
    <row r="15" spans="1:8" ht="12.75">
      <c r="A15" s="8" t="s">
        <v>465</v>
      </c>
      <c r="B15" s="9"/>
      <c r="C15" s="10"/>
      <c r="D15" s="10"/>
      <c r="E15" s="10"/>
      <c r="F15" s="10"/>
      <c r="G15" s="10"/>
      <c r="H15" s="10"/>
    </row>
    <row r="16" spans="1:8" ht="12.75">
      <c r="A16" s="8" t="s">
        <v>466</v>
      </c>
      <c r="B16" s="9" t="s">
        <v>467</v>
      </c>
      <c r="C16" s="10" t="s">
        <v>459</v>
      </c>
      <c r="D16" s="10" t="s">
        <v>459</v>
      </c>
      <c r="E16" s="10"/>
      <c r="F16" s="10" t="s">
        <v>459</v>
      </c>
      <c r="G16" s="10"/>
      <c r="H16" s="10"/>
    </row>
    <row r="17" spans="1:8" ht="25.5">
      <c r="A17" s="11" t="s">
        <v>468</v>
      </c>
      <c r="B17" s="10" t="s">
        <v>469</v>
      </c>
      <c r="C17" s="10" t="s">
        <v>459</v>
      </c>
      <c r="D17" s="10" t="s">
        <v>459</v>
      </c>
      <c r="E17" s="10" t="s">
        <v>459</v>
      </c>
      <c r="F17" s="10" t="s">
        <v>459</v>
      </c>
      <c r="G17" s="10"/>
      <c r="H17" s="10"/>
    </row>
    <row r="18" spans="1:8" ht="12.75">
      <c r="A18" s="338" t="s">
        <v>470</v>
      </c>
      <c r="B18" s="338"/>
      <c r="C18" s="338"/>
      <c r="D18" s="338"/>
      <c r="E18" s="338"/>
      <c r="F18" s="338"/>
      <c r="G18" s="338"/>
      <c r="H18" s="338"/>
    </row>
    <row r="19" spans="1:8" ht="11.25" customHeight="1">
      <c r="A19" s="8" t="s">
        <v>471</v>
      </c>
      <c r="B19" s="346"/>
      <c r="C19" s="337"/>
      <c r="D19" s="337"/>
      <c r="E19" s="337"/>
      <c r="F19" s="337"/>
      <c r="G19" s="337"/>
      <c r="H19" s="337"/>
    </row>
    <row r="20" spans="1:8" ht="12.75">
      <c r="A20" s="8" t="s">
        <v>472</v>
      </c>
      <c r="B20" s="346"/>
      <c r="C20" s="337"/>
      <c r="D20" s="337"/>
      <c r="E20" s="337"/>
      <c r="F20" s="337"/>
      <c r="G20" s="337"/>
      <c r="H20" s="337"/>
    </row>
    <row r="21" spans="1:8" ht="12.75">
      <c r="A21" s="11" t="s">
        <v>473</v>
      </c>
      <c r="B21" s="10" t="s">
        <v>474</v>
      </c>
      <c r="C21" s="10" t="s">
        <v>459</v>
      </c>
      <c r="D21" s="10" t="s">
        <v>459</v>
      </c>
      <c r="E21" s="10" t="s">
        <v>459</v>
      </c>
      <c r="F21" s="10" t="s">
        <v>459</v>
      </c>
      <c r="G21" s="10"/>
      <c r="H21" s="10"/>
    </row>
    <row r="22" spans="1:8" ht="12.75">
      <c r="A22" s="11" t="s">
        <v>475</v>
      </c>
      <c r="B22" s="10" t="s">
        <v>474</v>
      </c>
      <c r="C22" s="10" t="s">
        <v>459</v>
      </c>
      <c r="D22" s="10" t="s">
        <v>459</v>
      </c>
      <c r="E22" s="10" t="s">
        <v>459</v>
      </c>
      <c r="F22" s="10" t="s">
        <v>459</v>
      </c>
      <c r="G22" s="10"/>
      <c r="H22" s="10"/>
    </row>
    <row r="23" spans="1:8" ht="12.75">
      <c r="A23" s="338" t="s">
        <v>476</v>
      </c>
      <c r="B23" s="337" t="s">
        <v>474</v>
      </c>
      <c r="C23" s="337" t="s">
        <v>459</v>
      </c>
      <c r="D23" s="337" t="s">
        <v>459</v>
      </c>
      <c r="E23" s="337" t="s">
        <v>459</v>
      </c>
      <c r="F23" s="337" t="s">
        <v>459</v>
      </c>
      <c r="G23" s="337"/>
      <c r="H23" s="337"/>
    </row>
    <row r="24" spans="1:8" ht="12.75">
      <c r="A24" s="338"/>
      <c r="B24" s="337"/>
      <c r="C24" s="337"/>
      <c r="D24" s="337"/>
      <c r="E24" s="337"/>
      <c r="F24" s="337"/>
      <c r="G24" s="337"/>
      <c r="H24" s="337"/>
    </row>
    <row r="25" spans="1:8" ht="12.75">
      <c r="A25" s="338" t="s">
        <v>477</v>
      </c>
      <c r="B25" s="337" t="s">
        <v>474</v>
      </c>
      <c r="C25" s="337" t="s">
        <v>459</v>
      </c>
      <c r="D25" s="337" t="s">
        <v>459</v>
      </c>
      <c r="E25" s="337" t="s">
        <v>459</v>
      </c>
      <c r="F25" s="337" t="s">
        <v>459</v>
      </c>
      <c r="G25" s="337"/>
      <c r="H25" s="337"/>
    </row>
    <row r="26" spans="1:8" ht="12.75">
      <c r="A26" s="338"/>
      <c r="B26" s="337"/>
      <c r="C26" s="337"/>
      <c r="D26" s="337"/>
      <c r="E26" s="337"/>
      <c r="F26" s="337"/>
      <c r="G26" s="337"/>
      <c r="H26" s="337"/>
    </row>
    <row r="27" spans="1:8" ht="25.5">
      <c r="A27" s="14" t="s">
        <v>478</v>
      </c>
      <c r="B27" s="12"/>
      <c r="C27" s="13"/>
      <c r="D27" s="13"/>
      <c r="E27" s="13"/>
      <c r="F27" s="13"/>
      <c r="G27" s="13"/>
      <c r="H27" s="13"/>
    </row>
    <row r="28" spans="1:8" ht="12.75">
      <c r="A28" s="8"/>
      <c r="B28" s="344"/>
      <c r="C28" s="340"/>
      <c r="D28" s="340"/>
      <c r="E28" s="340"/>
      <c r="F28" s="340"/>
      <c r="G28" s="340"/>
      <c r="H28" s="340"/>
    </row>
    <row r="29" spans="1:8" ht="12.75">
      <c r="A29" s="15" t="s">
        <v>479</v>
      </c>
      <c r="B29" s="344"/>
      <c r="C29" s="340"/>
      <c r="D29" s="340"/>
      <c r="E29" s="340"/>
      <c r="F29" s="340"/>
      <c r="G29" s="340"/>
      <c r="H29" s="340"/>
    </row>
    <row r="30" spans="1:8" ht="25.5">
      <c r="A30" s="14" t="s">
        <v>480</v>
      </c>
      <c r="B30" s="12"/>
      <c r="C30" s="13"/>
      <c r="D30" s="13"/>
      <c r="E30" s="13"/>
      <c r="F30" s="13"/>
      <c r="G30" s="13"/>
      <c r="H30" s="13"/>
    </row>
    <row r="31" spans="1:8" ht="25.5">
      <c r="A31" s="11" t="s">
        <v>481</v>
      </c>
      <c r="B31" s="10"/>
      <c r="C31" s="10"/>
      <c r="D31" s="10"/>
      <c r="E31" s="10"/>
      <c r="F31" s="10"/>
      <c r="G31" s="10"/>
      <c r="H31" s="10"/>
    </row>
    <row r="32" spans="1:8" ht="25.5">
      <c r="A32" s="11" t="s">
        <v>488</v>
      </c>
      <c r="B32" s="10" t="s">
        <v>469</v>
      </c>
      <c r="C32" s="10" t="s">
        <v>459</v>
      </c>
      <c r="D32" s="10" t="s">
        <v>459</v>
      </c>
      <c r="E32" s="10" t="s">
        <v>459</v>
      </c>
      <c r="F32" s="10" t="s">
        <v>459</v>
      </c>
      <c r="G32" s="10" t="s">
        <v>459</v>
      </c>
      <c r="H32" s="10"/>
    </row>
    <row r="33" spans="1:8" ht="12.75">
      <c r="A33" s="11" t="s">
        <v>489</v>
      </c>
      <c r="B33" s="9"/>
      <c r="C33" s="10"/>
      <c r="D33" s="10"/>
      <c r="E33" s="10"/>
      <c r="F33" s="10"/>
      <c r="G33" s="10"/>
      <c r="H33" s="10"/>
    </row>
    <row r="34" spans="1:8" ht="12.75">
      <c r="A34" s="11" t="s">
        <v>490</v>
      </c>
      <c r="B34" s="9"/>
      <c r="C34" s="10"/>
      <c r="D34" s="10"/>
      <c r="E34" s="10"/>
      <c r="F34" s="10"/>
      <c r="G34" s="10"/>
      <c r="H34" s="10"/>
    </row>
    <row r="35" spans="1:8" ht="12.75">
      <c r="A35" s="338" t="s">
        <v>491</v>
      </c>
      <c r="B35" s="346" t="s">
        <v>469</v>
      </c>
      <c r="C35" s="337" t="s">
        <v>459</v>
      </c>
      <c r="D35" s="337" t="s">
        <v>459</v>
      </c>
      <c r="E35" s="337"/>
      <c r="F35" s="337" t="s">
        <v>459</v>
      </c>
      <c r="G35" s="337" t="s">
        <v>459</v>
      </c>
      <c r="H35" s="337"/>
    </row>
    <row r="36" spans="1:8" ht="12.75">
      <c r="A36" s="338"/>
      <c r="B36" s="346"/>
      <c r="C36" s="337"/>
      <c r="D36" s="337"/>
      <c r="E36" s="337"/>
      <c r="F36" s="337"/>
      <c r="G36" s="337"/>
      <c r="H36" s="337"/>
    </row>
    <row r="37" spans="1:8" ht="12.75">
      <c r="A37" s="11" t="s">
        <v>492</v>
      </c>
      <c r="B37" s="9"/>
      <c r="C37" s="10"/>
      <c r="D37" s="10"/>
      <c r="E37" s="10"/>
      <c r="F37" s="10"/>
      <c r="G37" s="10"/>
      <c r="H37" s="10"/>
    </row>
    <row r="38" spans="1:8" ht="12.75">
      <c r="A38" s="338" t="s">
        <v>493</v>
      </c>
      <c r="B38" s="346" t="s">
        <v>469</v>
      </c>
      <c r="C38" s="337" t="s">
        <v>459</v>
      </c>
      <c r="D38" s="337" t="s">
        <v>459</v>
      </c>
      <c r="E38" s="337"/>
      <c r="F38" s="337" t="s">
        <v>459</v>
      </c>
      <c r="G38" s="337" t="s">
        <v>459</v>
      </c>
      <c r="H38" s="337"/>
    </row>
    <row r="39" spans="1:8" ht="12.75">
      <c r="A39" s="338"/>
      <c r="B39" s="346"/>
      <c r="C39" s="337"/>
      <c r="D39" s="337"/>
      <c r="E39" s="337"/>
      <c r="F39" s="337"/>
      <c r="G39" s="337"/>
      <c r="H39" s="337"/>
    </row>
    <row r="40" spans="1:8" ht="25.5">
      <c r="A40" s="11" t="s">
        <v>494</v>
      </c>
      <c r="B40" s="9"/>
      <c r="C40" s="10"/>
      <c r="D40" s="10"/>
      <c r="E40" s="10"/>
      <c r="F40" s="10"/>
      <c r="G40" s="10"/>
      <c r="H40" s="10"/>
    </row>
    <row r="41" spans="1:8" ht="12.75">
      <c r="A41" s="338" t="s">
        <v>495</v>
      </c>
      <c r="B41" s="346" t="s">
        <v>469</v>
      </c>
      <c r="C41" s="337" t="s">
        <v>459</v>
      </c>
      <c r="D41" s="337" t="s">
        <v>459</v>
      </c>
      <c r="E41" s="337"/>
      <c r="F41" s="337" t="s">
        <v>459</v>
      </c>
      <c r="G41" s="337" t="s">
        <v>459</v>
      </c>
      <c r="H41" s="337"/>
    </row>
    <row r="42" spans="1:8" ht="12.75">
      <c r="A42" s="338"/>
      <c r="B42" s="346"/>
      <c r="C42" s="337"/>
      <c r="D42" s="337"/>
      <c r="E42" s="337"/>
      <c r="F42" s="337"/>
      <c r="G42" s="337"/>
      <c r="H42" s="337"/>
    </row>
    <row r="43" spans="1:8" ht="25.5">
      <c r="A43" s="8" t="s">
        <v>496</v>
      </c>
      <c r="B43" s="9"/>
      <c r="C43" s="10"/>
      <c r="D43" s="10"/>
      <c r="E43" s="10"/>
      <c r="F43" s="10"/>
      <c r="G43" s="10"/>
      <c r="H43" s="10"/>
    </row>
    <row r="44" spans="1:8" ht="25.5">
      <c r="A44" s="8" t="s">
        <v>497</v>
      </c>
      <c r="B44" s="9" t="s">
        <v>498</v>
      </c>
      <c r="C44" s="10" t="s">
        <v>459</v>
      </c>
      <c r="D44" s="10" t="s">
        <v>459</v>
      </c>
      <c r="E44" s="10"/>
      <c r="F44" s="10" t="s">
        <v>459</v>
      </c>
      <c r="G44" s="10" t="s">
        <v>459</v>
      </c>
      <c r="H44" s="10"/>
    </row>
    <row r="45" spans="1:8" ht="25.5">
      <c r="A45" s="8"/>
      <c r="B45" s="9" t="s">
        <v>469</v>
      </c>
      <c r="C45" s="10" t="s">
        <v>459</v>
      </c>
      <c r="D45" s="10" t="s">
        <v>459</v>
      </c>
      <c r="E45" s="10"/>
      <c r="F45" s="10" t="s">
        <v>459</v>
      </c>
      <c r="G45" s="10" t="s">
        <v>459</v>
      </c>
      <c r="H45" s="10"/>
    </row>
    <row r="46" spans="1:8" ht="12.75">
      <c r="A46" s="8" t="s">
        <v>499</v>
      </c>
      <c r="B46" s="9"/>
      <c r="C46" s="10"/>
      <c r="D46" s="10"/>
      <c r="E46" s="10"/>
      <c r="F46" s="10"/>
      <c r="G46" s="10"/>
      <c r="H46" s="10"/>
    </row>
    <row r="47" spans="1:8" ht="12.75">
      <c r="A47" s="8" t="s">
        <v>500</v>
      </c>
      <c r="B47" s="9" t="s">
        <v>498</v>
      </c>
      <c r="C47" s="10" t="s">
        <v>459</v>
      </c>
      <c r="D47" s="10" t="s">
        <v>459</v>
      </c>
      <c r="E47" s="10"/>
      <c r="F47" s="10" t="s">
        <v>459</v>
      </c>
      <c r="G47" s="10"/>
      <c r="H47" s="10"/>
    </row>
    <row r="48" spans="1:8" ht="25.5">
      <c r="A48" s="8"/>
      <c r="B48" s="9" t="s">
        <v>469</v>
      </c>
      <c r="C48" s="10" t="s">
        <v>459</v>
      </c>
      <c r="D48" s="10" t="s">
        <v>459</v>
      </c>
      <c r="E48" s="10"/>
      <c r="F48" s="10" t="s">
        <v>459</v>
      </c>
      <c r="G48" s="10"/>
      <c r="H48" s="10"/>
    </row>
    <row r="49" spans="1:8" ht="12.75">
      <c r="A49" s="8" t="s">
        <v>501</v>
      </c>
      <c r="B49" s="9" t="s">
        <v>498</v>
      </c>
      <c r="C49" s="10" t="s">
        <v>459</v>
      </c>
      <c r="D49" s="10" t="s">
        <v>459</v>
      </c>
      <c r="E49" s="10"/>
      <c r="F49" s="10" t="s">
        <v>459</v>
      </c>
      <c r="G49" s="10"/>
      <c r="H49" s="10"/>
    </row>
    <row r="50" spans="1:8" ht="25.5">
      <c r="A50" s="8"/>
      <c r="B50" s="9" t="s">
        <v>469</v>
      </c>
      <c r="C50" s="10" t="s">
        <v>459</v>
      </c>
      <c r="D50" s="10" t="s">
        <v>459</v>
      </c>
      <c r="E50" s="10"/>
      <c r="F50" s="10" t="s">
        <v>459</v>
      </c>
      <c r="G50" s="10"/>
      <c r="H50" s="10"/>
    </row>
    <row r="51" spans="1:8" ht="12.75">
      <c r="A51" s="8" t="s">
        <v>502</v>
      </c>
      <c r="B51" s="9" t="s">
        <v>498</v>
      </c>
      <c r="C51" s="10" t="s">
        <v>459</v>
      </c>
      <c r="D51" s="10" t="s">
        <v>459</v>
      </c>
      <c r="E51" s="10"/>
      <c r="F51" s="10" t="s">
        <v>459</v>
      </c>
      <c r="G51" s="10" t="s">
        <v>459</v>
      </c>
      <c r="H51" s="10"/>
    </row>
    <row r="52" spans="1:8" ht="25.5">
      <c r="A52" s="8"/>
      <c r="B52" s="9" t="s">
        <v>469</v>
      </c>
      <c r="C52" s="10" t="s">
        <v>459</v>
      </c>
      <c r="D52" s="10" t="s">
        <v>459</v>
      </c>
      <c r="E52" s="10"/>
      <c r="F52" s="10" t="s">
        <v>459</v>
      </c>
      <c r="G52" s="10" t="s">
        <v>459</v>
      </c>
      <c r="H52" s="10"/>
    </row>
    <row r="53" spans="1:8" ht="12.75">
      <c r="A53" s="8" t="s">
        <v>499</v>
      </c>
      <c r="B53" s="9"/>
      <c r="C53" s="10"/>
      <c r="D53" s="10"/>
      <c r="E53" s="10"/>
      <c r="F53" s="10"/>
      <c r="G53" s="10"/>
      <c r="H53" s="10"/>
    </row>
    <row r="54" spans="1:8" ht="12.75">
      <c r="A54" s="8" t="s">
        <v>500</v>
      </c>
      <c r="B54" s="9" t="s">
        <v>498</v>
      </c>
      <c r="C54" s="10" t="s">
        <v>459</v>
      </c>
      <c r="D54" s="10" t="s">
        <v>459</v>
      </c>
      <c r="E54" s="10"/>
      <c r="F54" s="10" t="s">
        <v>459</v>
      </c>
      <c r="G54" s="10"/>
      <c r="H54" s="10"/>
    </row>
    <row r="55" spans="1:8" ht="25.5">
      <c r="A55" s="8"/>
      <c r="B55" s="9" t="s">
        <v>469</v>
      </c>
      <c r="C55" s="10" t="s">
        <v>459</v>
      </c>
      <c r="D55" s="10" t="s">
        <v>459</v>
      </c>
      <c r="E55" s="10"/>
      <c r="F55" s="10" t="s">
        <v>459</v>
      </c>
      <c r="G55" s="10"/>
      <c r="H55" s="10"/>
    </row>
    <row r="56" spans="1:8" ht="12.75">
      <c r="A56" s="8" t="s">
        <v>501</v>
      </c>
      <c r="B56" s="9" t="s">
        <v>498</v>
      </c>
      <c r="C56" s="10" t="s">
        <v>459</v>
      </c>
      <c r="D56" s="10" t="s">
        <v>459</v>
      </c>
      <c r="E56" s="10"/>
      <c r="F56" s="10" t="s">
        <v>459</v>
      </c>
      <c r="G56" s="10"/>
      <c r="H56" s="10"/>
    </row>
    <row r="57" spans="1:8" ht="25.5">
      <c r="A57" s="8"/>
      <c r="B57" s="9" t="s">
        <v>469</v>
      </c>
      <c r="C57" s="10" t="s">
        <v>459</v>
      </c>
      <c r="D57" s="10" t="s">
        <v>459</v>
      </c>
      <c r="E57" s="10"/>
      <c r="F57" s="10" t="s">
        <v>459</v>
      </c>
      <c r="G57" s="10"/>
      <c r="H57" s="10"/>
    </row>
    <row r="58" spans="1:8" ht="12.75">
      <c r="A58" s="8" t="s">
        <v>503</v>
      </c>
      <c r="B58" s="9" t="s">
        <v>498</v>
      </c>
      <c r="C58" s="10" t="s">
        <v>459</v>
      </c>
      <c r="D58" s="10" t="s">
        <v>459</v>
      </c>
      <c r="E58" s="10"/>
      <c r="F58" s="10" t="s">
        <v>459</v>
      </c>
      <c r="G58" s="10"/>
      <c r="H58" s="10"/>
    </row>
    <row r="59" spans="1:8" ht="25.5">
      <c r="A59" s="8"/>
      <c r="B59" s="9" t="s">
        <v>469</v>
      </c>
      <c r="C59" s="10" t="s">
        <v>459</v>
      </c>
      <c r="D59" s="10" t="s">
        <v>459</v>
      </c>
      <c r="E59" s="10"/>
      <c r="F59" s="10" t="s">
        <v>459</v>
      </c>
      <c r="G59" s="10"/>
      <c r="H59" s="10"/>
    </row>
    <row r="60" spans="1:8" ht="12.75">
      <c r="A60" s="8" t="s">
        <v>504</v>
      </c>
      <c r="B60" s="9" t="s">
        <v>498</v>
      </c>
      <c r="C60" s="10" t="s">
        <v>459</v>
      </c>
      <c r="D60" s="10" t="s">
        <v>459</v>
      </c>
      <c r="E60" s="10"/>
      <c r="F60" s="10" t="s">
        <v>459</v>
      </c>
      <c r="G60" s="10" t="s">
        <v>459</v>
      </c>
      <c r="H60" s="10"/>
    </row>
    <row r="61" spans="1:8" ht="25.5">
      <c r="A61" s="8"/>
      <c r="B61" s="9" t="s">
        <v>469</v>
      </c>
      <c r="C61" s="10" t="s">
        <v>459</v>
      </c>
      <c r="D61" s="10" t="s">
        <v>459</v>
      </c>
      <c r="E61" s="10"/>
      <c r="F61" s="10" t="s">
        <v>459</v>
      </c>
      <c r="G61" s="10" t="s">
        <v>459</v>
      </c>
      <c r="H61" s="10"/>
    </row>
    <row r="62" spans="1:8" ht="12.75">
      <c r="A62" s="8" t="s">
        <v>499</v>
      </c>
      <c r="B62" s="9"/>
      <c r="C62" s="10"/>
      <c r="D62" s="10"/>
      <c r="E62" s="10"/>
      <c r="F62" s="10"/>
      <c r="G62" s="10"/>
      <c r="H62" s="10"/>
    </row>
    <row r="63" spans="1:8" ht="12.75">
      <c r="A63" s="8" t="s">
        <v>500</v>
      </c>
      <c r="B63" s="9" t="s">
        <v>498</v>
      </c>
      <c r="C63" s="10" t="s">
        <v>459</v>
      </c>
      <c r="D63" s="10" t="s">
        <v>459</v>
      </c>
      <c r="E63" s="10"/>
      <c r="F63" s="10" t="s">
        <v>459</v>
      </c>
      <c r="G63" s="10"/>
      <c r="H63" s="10"/>
    </row>
    <row r="64" spans="1:8" ht="25.5">
      <c r="A64" s="8"/>
      <c r="B64" s="9" t="s">
        <v>469</v>
      </c>
      <c r="C64" s="10" t="s">
        <v>459</v>
      </c>
      <c r="D64" s="10" t="s">
        <v>459</v>
      </c>
      <c r="E64" s="10"/>
      <c r="F64" s="10" t="s">
        <v>459</v>
      </c>
      <c r="G64" s="10"/>
      <c r="H64" s="10"/>
    </row>
    <row r="65" spans="1:8" ht="12.75">
      <c r="A65" s="8" t="s">
        <v>501</v>
      </c>
      <c r="B65" s="9" t="s">
        <v>498</v>
      </c>
      <c r="C65" s="10" t="s">
        <v>459</v>
      </c>
      <c r="D65" s="10" t="s">
        <v>459</v>
      </c>
      <c r="E65" s="10"/>
      <c r="F65" s="10" t="s">
        <v>459</v>
      </c>
      <c r="G65" s="10"/>
      <c r="H65" s="10"/>
    </row>
    <row r="66" spans="1:8" ht="25.5">
      <c r="A66" s="8"/>
      <c r="B66" s="9" t="s">
        <v>469</v>
      </c>
      <c r="C66" s="10" t="s">
        <v>459</v>
      </c>
      <c r="D66" s="10" t="s">
        <v>459</v>
      </c>
      <c r="E66" s="10"/>
      <c r="F66" s="10" t="s">
        <v>459</v>
      </c>
      <c r="G66" s="10"/>
      <c r="H66" s="10"/>
    </row>
    <row r="67" spans="1:8" ht="12.75">
      <c r="A67" s="8" t="s">
        <v>503</v>
      </c>
      <c r="B67" s="9" t="s">
        <v>498</v>
      </c>
      <c r="C67" s="10" t="s">
        <v>459</v>
      </c>
      <c r="D67" s="10" t="s">
        <v>459</v>
      </c>
      <c r="E67" s="10"/>
      <c r="F67" s="10" t="s">
        <v>459</v>
      </c>
      <c r="G67" s="10"/>
      <c r="H67" s="10"/>
    </row>
    <row r="68" spans="1:8" ht="25.5">
      <c r="A68" s="8"/>
      <c r="B68" s="9" t="s">
        <v>469</v>
      </c>
      <c r="C68" s="10" t="s">
        <v>459</v>
      </c>
      <c r="D68" s="10" t="s">
        <v>459</v>
      </c>
      <c r="E68" s="10"/>
      <c r="F68" s="10" t="s">
        <v>459</v>
      </c>
      <c r="G68" s="10"/>
      <c r="H68" s="10"/>
    </row>
    <row r="69" spans="1:8" ht="12.75">
      <c r="A69" s="8" t="s">
        <v>505</v>
      </c>
      <c r="B69" s="9" t="s">
        <v>498</v>
      </c>
      <c r="C69" s="10" t="s">
        <v>459</v>
      </c>
      <c r="D69" s="10" t="s">
        <v>459</v>
      </c>
      <c r="E69" s="10"/>
      <c r="F69" s="10" t="s">
        <v>459</v>
      </c>
      <c r="G69" s="10" t="s">
        <v>459</v>
      </c>
      <c r="H69" s="10"/>
    </row>
    <row r="70" spans="1:8" ht="25.5">
      <c r="A70" s="8"/>
      <c r="B70" s="9" t="s">
        <v>469</v>
      </c>
      <c r="C70" s="10" t="s">
        <v>459</v>
      </c>
      <c r="D70" s="10" t="s">
        <v>459</v>
      </c>
      <c r="E70" s="10"/>
      <c r="F70" s="10" t="s">
        <v>459</v>
      </c>
      <c r="G70" s="10" t="s">
        <v>459</v>
      </c>
      <c r="H70" s="10"/>
    </row>
    <row r="71" spans="1:8" ht="12.75">
      <c r="A71" s="8" t="s">
        <v>499</v>
      </c>
      <c r="B71" s="9"/>
      <c r="C71" s="10"/>
      <c r="D71" s="10"/>
      <c r="E71" s="10"/>
      <c r="F71" s="10"/>
      <c r="G71" s="10"/>
      <c r="H71" s="10"/>
    </row>
    <row r="72" spans="1:8" ht="12.75">
      <c r="A72" s="8" t="s">
        <v>500</v>
      </c>
      <c r="B72" s="9" t="s">
        <v>498</v>
      </c>
      <c r="C72" s="10" t="s">
        <v>459</v>
      </c>
      <c r="D72" s="10" t="s">
        <v>459</v>
      </c>
      <c r="E72" s="10"/>
      <c r="F72" s="10" t="s">
        <v>459</v>
      </c>
      <c r="G72" s="10"/>
      <c r="H72" s="10"/>
    </row>
    <row r="73" spans="1:8" ht="25.5">
      <c r="A73" s="8"/>
      <c r="B73" s="9" t="s">
        <v>469</v>
      </c>
      <c r="C73" s="10" t="s">
        <v>459</v>
      </c>
      <c r="D73" s="10" t="s">
        <v>459</v>
      </c>
      <c r="E73" s="10"/>
      <c r="F73" s="10" t="s">
        <v>459</v>
      </c>
      <c r="G73" s="10"/>
      <c r="H73" s="10"/>
    </row>
    <row r="74" spans="1:8" ht="12.75">
      <c r="A74" s="8" t="s">
        <v>501</v>
      </c>
      <c r="B74" s="9" t="s">
        <v>498</v>
      </c>
      <c r="C74" s="10" t="s">
        <v>459</v>
      </c>
      <c r="D74" s="10" t="s">
        <v>459</v>
      </c>
      <c r="E74" s="10"/>
      <c r="F74" s="10" t="s">
        <v>459</v>
      </c>
      <c r="G74" s="10"/>
      <c r="H74" s="10"/>
    </row>
    <row r="75" spans="1:8" ht="25.5">
      <c r="A75" s="8"/>
      <c r="B75" s="9" t="s">
        <v>469</v>
      </c>
      <c r="C75" s="10" t="s">
        <v>459</v>
      </c>
      <c r="D75" s="10" t="s">
        <v>459</v>
      </c>
      <c r="E75" s="10"/>
      <c r="F75" s="10" t="s">
        <v>459</v>
      </c>
      <c r="G75" s="10"/>
      <c r="H75" s="10"/>
    </row>
    <row r="76" spans="1:8" ht="12.75">
      <c r="A76" s="8" t="s">
        <v>503</v>
      </c>
      <c r="B76" s="9" t="s">
        <v>498</v>
      </c>
      <c r="C76" s="10" t="s">
        <v>459</v>
      </c>
      <c r="D76" s="10" t="s">
        <v>459</v>
      </c>
      <c r="E76" s="10"/>
      <c r="F76" s="10" t="s">
        <v>459</v>
      </c>
      <c r="G76" s="10"/>
      <c r="H76" s="10"/>
    </row>
    <row r="77" spans="1:8" ht="25.5">
      <c r="A77" s="8"/>
      <c r="B77" s="9" t="s">
        <v>469</v>
      </c>
      <c r="C77" s="10" t="s">
        <v>459</v>
      </c>
      <c r="D77" s="10" t="s">
        <v>459</v>
      </c>
      <c r="E77" s="10"/>
      <c r="F77" s="10" t="s">
        <v>459</v>
      </c>
      <c r="G77" s="10"/>
      <c r="H77" s="10"/>
    </row>
    <row r="78" spans="1:8" ht="12.75">
      <c r="A78" s="8" t="s">
        <v>506</v>
      </c>
      <c r="B78" s="9" t="s">
        <v>498</v>
      </c>
      <c r="C78" s="10" t="s">
        <v>459</v>
      </c>
      <c r="D78" s="10" t="s">
        <v>459</v>
      </c>
      <c r="E78" s="10"/>
      <c r="F78" s="10" t="s">
        <v>459</v>
      </c>
      <c r="G78" s="10" t="s">
        <v>459</v>
      </c>
      <c r="H78" s="10"/>
    </row>
    <row r="79" spans="1:8" ht="12.75">
      <c r="A79" s="343"/>
      <c r="B79" s="346" t="s">
        <v>469</v>
      </c>
      <c r="C79" s="337" t="s">
        <v>459</v>
      </c>
      <c r="D79" s="337" t="s">
        <v>459</v>
      </c>
      <c r="E79" s="337"/>
      <c r="F79" s="337" t="s">
        <v>459</v>
      </c>
      <c r="G79" s="337" t="s">
        <v>459</v>
      </c>
      <c r="H79" s="337"/>
    </row>
    <row r="80" spans="1:8" ht="12.75">
      <c r="A80" s="343"/>
      <c r="B80" s="346"/>
      <c r="C80" s="337"/>
      <c r="D80" s="337"/>
      <c r="E80" s="337"/>
      <c r="F80" s="337"/>
      <c r="G80" s="337"/>
      <c r="H80" s="337"/>
    </row>
    <row r="81" spans="1:8" ht="12.75">
      <c r="A81" s="8" t="s">
        <v>499</v>
      </c>
      <c r="B81" s="9"/>
      <c r="C81" s="10"/>
      <c r="D81" s="10"/>
      <c r="E81" s="10"/>
      <c r="F81" s="10"/>
      <c r="G81" s="10"/>
      <c r="H81" s="10"/>
    </row>
    <row r="82" spans="1:8" ht="12.75">
      <c r="A82" s="8" t="s">
        <v>500</v>
      </c>
      <c r="B82" s="9" t="s">
        <v>498</v>
      </c>
      <c r="C82" s="10" t="s">
        <v>459</v>
      </c>
      <c r="D82" s="10" t="s">
        <v>459</v>
      </c>
      <c r="E82" s="10"/>
      <c r="F82" s="10" t="s">
        <v>459</v>
      </c>
      <c r="G82" s="10"/>
      <c r="H82" s="10"/>
    </row>
    <row r="83" spans="1:8" ht="25.5">
      <c r="A83" s="8"/>
      <c r="B83" s="9" t="s">
        <v>469</v>
      </c>
      <c r="C83" s="10" t="s">
        <v>459</v>
      </c>
      <c r="D83" s="10" t="s">
        <v>459</v>
      </c>
      <c r="E83" s="10"/>
      <c r="F83" s="10" t="s">
        <v>459</v>
      </c>
      <c r="G83" s="10"/>
      <c r="H83" s="10"/>
    </row>
    <row r="84" spans="1:8" ht="12.75">
      <c r="A84" s="8" t="s">
        <v>501</v>
      </c>
      <c r="B84" s="9" t="s">
        <v>498</v>
      </c>
      <c r="C84" s="10" t="s">
        <v>459</v>
      </c>
      <c r="D84" s="10" t="s">
        <v>459</v>
      </c>
      <c r="E84" s="10"/>
      <c r="F84" s="10" t="s">
        <v>459</v>
      </c>
      <c r="G84" s="10"/>
      <c r="H84" s="10"/>
    </row>
    <row r="85" spans="1:8" ht="25.5">
      <c r="A85" s="8"/>
      <c r="B85" s="9" t="s">
        <v>469</v>
      </c>
      <c r="C85" s="10" t="s">
        <v>459</v>
      </c>
      <c r="D85" s="10" t="s">
        <v>459</v>
      </c>
      <c r="E85" s="10"/>
      <c r="F85" s="10" t="s">
        <v>459</v>
      </c>
      <c r="G85" s="10"/>
      <c r="H85" s="10"/>
    </row>
    <row r="86" spans="1:8" ht="12.75">
      <c r="A86" s="8" t="s">
        <v>503</v>
      </c>
      <c r="B86" s="9" t="s">
        <v>498</v>
      </c>
      <c r="C86" s="10" t="s">
        <v>459</v>
      </c>
      <c r="D86" s="10" t="s">
        <v>459</v>
      </c>
      <c r="E86" s="10"/>
      <c r="F86" s="10" t="s">
        <v>459</v>
      </c>
      <c r="G86" s="10"/>
      <c r="H86" s="10"/>
    </row>
    <row r="87" spans="1:8" ht="25.5">
      <c r="A87" s="8"/>
      <c r="B87" s="9" t="s">
        <v>469</v>
      </c>
      <c r="C87" s="10" t="s">
        <v>459</v>
      </c>
      <c r="D87" s="10" t="s">
        <v>459</v>
      </c>
      <c r="E87" s="10"/>
      <c r="F87" s="10" t="s">
        <v>459</v>
      </c>
      <c r="G87" s="10"/>
      <c r="H87" s="10"/>
    </row>
    <row r="88" spans="1:8" ht="12.75">
      <c r="A88" s="8" t="s">
        <v>507</v>
      </c>
      <c r="B88" s="9" t="s">
        <v>508</v>
      </c>
      <c r="C88" s="10" t="s">
        <v>459</v>
      </c>
      <c r="D88" s="10" t="s">
        <v>459</v>
      </c>
      <c r="E88" s="10"/>
      <c r="F88" s="10" t="s">
        <v>459</v>
      </c>
      <c r="G88" s="10" t="s">
        <v>459</v>
      </c>
      <c r="H88" s="10"/>
    </row>
    <row r="89" spans="1:8" ht="25.5">
      <c r="A89" s="8"/>
      <c r="B89" s="9" t="s">
        <v>469</v>
      </c>
      <c r="C89" s="10" t="s">
        <v>459</v>
      </c>
      <c r="D89" s="10" t="s">
        <v>459</v>
      </c>
      <c r="E89" s="10"/>
      <c r="F89" s="10" t="s">
        <v>459</v>
      </c>
      <c r="G89" s="10" t="s">
        <v>459</v>
      </c>
      <c r="H89" s="10"/>
    </row>
    <row r="90" spans="1:8" ht="12.75">
      <c r="A90" s="8" t="s">
        <v>499</v>
      </c>
      <c r="B90" s="9"/>
      <c r="C90" s="10"/>
      <c r="D90" s="10"/>
      <c r="E90" s="10"/>
      <c r="F90" s="10"/>
      <c r="G90" s="10"/>
      <c r="H90" s="10"/>
    </row>
    <row r="91" spans="1:8" ht="12.75">
      <c r="A91" s="8" t="s">
        <v>500</v>
      </c>
      <c r="B91" s="9" t="s">
        <v>509</v>
      </c>
      <c r="C91" s="10" t="s">
        <v>459</v>
      </c>
      <c r="D91" s="10" t="s">
        <v>459</v>
      </c>
      <c r="E91" s="10"/>
      <c r="F91" s="10" t="s">
        <v>459</v>
      </c>
      <c r="G91" s="10"/>
      <c r="H91" s="10"/>
    </row>
    <row r="92" spans="1:8" ht="25.5">
      <c r="A92" s="8"/>
      <c r="B92" s="9" t="s">
        <v>469</v>
      </c>
      <c r="C92" s="10" t="s">
        <v>459</v>
      </c>
      <c r="D92" s="10" t="s">
        <v>459</v>
      </c>
      <c r="E92" s="10"/>
      <c r="F92" s="10" t="s">
        <v>459</v>
      </c>
      <c r="G92" s="10"/>
      <c r="H92" s="10"/>
    </row>
    <row r="93" spans="1:8" ht="12.75">
      <c r="A93" s="8" t="s">
        <v>501</v>
      </c>
      <c r="B93" s="9" t="s">
        <v>509</v>
      </c>
      <c r="C93" s="10" t="s">
        <v>459</v>
      </c>
      <c r="D93" s="10" t="s">
        <v>459</v>
      </c>
      <c r="E93" s="10"/>
      <c r="F93" s="10" t="s">
        <v>459</v>
      </c>
      <c r="G93" s="10"/>
      <c r="H93" s="10"/>
    </row>
    <row r="94" spans="1:8" ht="25.5">
      <c r="A94" s="8"/>
      <c r="B94" s="9" t="s">
        <v>469</v>
      </c>
      <c r="C94" s="10" t="s">
        <v>459</v>
      </c>
      <c r="D94" s="10" t="s">
        <v>459</v>
      </c>
      <c r="E94" s="10"/>
      <c r="F94" s="10" t="s">
        <v>459</v>
      </c>
      <c r="G94" s="10"/>
      <c r="H94" s="10"/>
    </row>
    <row r="95" spans="1:8" ht="12.75">
      <c r="A95" s="8" t="s">
        <v>503</v>
      </c>
      <c r="B95" s="9" t="s">
        <v>509</v>
      </c>
      <c r="C95" s="10" t="s">
        <v>459</v>
      </c>
      <c r="D95" s="10" t="s">
        <v>459</v>
      </c>
      <c r="E95" s="10"/>
      <c r="F95" s="10" t="s">
        <v>459</v>
      </c>
      <c r="G95" s="10"/>
      <c r="H95" s="10"/>
    </row>
    <row r="96" spans="1:8" ht="25.5">
      <c r="A96" s="8"/>
      <c r="B96" s="9" t="s">
        <v>469</v>
      </c>
      <c r="C96" s="10" t="s">
        <v>459</v>
      </c>
      <c r="D96" s="10" t="s">
        <v>459</v>
      </c>
      <c r="E96" s="10"/>
      <c r="F96" s="10" t="s">
        <v>459</v>
      </c>
      <c r="G96" s="10"/>
      <c r="H96" s="10"/>
    </row>
    <row r="97" spans="1:8" ht="25.5">
      <c r="A97" s="8" t="s">
        <v>510</v>
      </c>
      <c r="B97" s="9"/>
      <c r="C97" s="10"/>
      <c r="D97" s="10"/>
      <c r="E97" s="10"/>
      <c r="F97" s="10"/>
      <c r="G97" s="10"/>
      <c r="H97" s="10"/>
    </row>
    <row r="98" spans="1:8" ht="12.75">
      <c r="A98" s="8" t="s">
        <v>511</v>
      </c>
      <c r="B98" s="9" t="s">
        <v>512</v>
      </c>
      <c r="C98" s="10" t="s">
        <v>459</v>
      </c>
      <c r="D98" s="10"/>
      <c r="E98" s="10"/>
      <c r="F98" s="10" t="s">
        <v>459</v>
      </c>
      <c r="G98" s="10" t="s">
        <v>459</v>
      </c>
      <c r="H98" s="10"/>
    </row>
    <row r="99" spans="1:8" ht="12.75">
      <c r="A99" s="8" t="s">
        <v>513</v>
      </c>
      <c r="B99" s="9" t="s">
        <v>512</v>
      </c>
      <c r="C99" s="10" t="s">
        <v>459</v>
      </c>
      <c r="D99" s="10"/>
      <c r="E99" s="10"/>
      <c r="F99" s="10" t="s">
        <v>459</v>
      </c>
      <c r="G99" s="10" t="s">
        <v>459</v>
      </c>
      <c r="H99" s="10"/>
    </row>
    <row r="100" spans="1:8" ht="12.75">
      <c r="A100" s="8" t="s">
        <v>504</v>
      </c>
      <c r="B100" s="9" t="s">
        <v>512</v>
      </c>
      <c r="C100" s="10" t="s">
        <v>459</v>
      </c>
      <c r="D100" s="10"/>
      <c r="E100" s="10"/>
      <c r="F100" s="10" t="s">
        <v>459</v>
      </c>
      <c r="G100" s="10" t="s">
        <v>459</v>
      </c>
      <c r="H100" s="10"/>
    </row>
    <row r="101" spans="1:8" ht="25.5">
      <c r="A101" s="8" t="s">
        <v>514</v>
      </c>
      <c r="B101" s="9"/>
      <c r="C101" s="10"/>
      <c r="D101" s="10"/>
      <c r="E101" s="10"/>
      <c r="F101" s="10"/>
      <c r="G101" s="10"/>
      <c r="H101" s="10"/>
    </row>
    <row r="102" spans="1:8" ht="12.75">
      <c r="A102" s="8" t="s">
        <v>515</v>
      </c>
      <c r="B102" s="9" t="s">
        <v>516</v>
      </c>
      <c r="C102" s="10" t="s">
        <v>459</v>
      </c>
      <c r="D102" s="10"/>
      <c r="E102" s="10"/>
      <c r="F102" s="10" t="s">
        <v>459</v>
      </c>
      <c r="G102" s="10" t="s">
        <v>459</v>
      </c>
      <c r="H102" s="10"/>
    </row>
    <row r="103" spans="1:8" ht="12.75">
      <c r="A103" s="8" t="s">
        <v>517</v>
      </c>
      <c r="B103" s="9" t="s">
        <v>516</v>
      </c>
      <c r="C103" s="10" t="s">
        <v>459</v>
      </c>
      <c r="D103" s="10"/>
      <c r="E103" s="10"/>
      <c r="F103" s="10" t="s">
        <v>459</v>
      </c>
      <c r="G103" s="10" t="s">
        <v>459</v>
      </c>
      <c r="H103" s="10"/>
    </row>
    <row r="104" spans="1:8" ht="12.75">
      <c r="A104" s="8" t="s">
        <v>518</v>
      </c>
      <c r="B104" s="9" t="s">
        <v>516</v>
      </c>
      <c r="C104" s="10" t="s">
        <v>459</v>
      </c>
      <c r="D104" s="10"/>
      <c r="E104" s="10"/>
      <c r="F104" s="10" t="s">
        <v>459</v>
      </c>
      <c r="G104" s="10" t="s">
        <v>459</v>
      </c>
      <c r="H104" s="10"/>
    </row>
    <row r="105" spans="1:8" ht="12.75">
      <c r="A105" s="8" t="s">
        <v>519</v>
      </c>
      <c r="B105" s="9" t="s">
        <v>520</v>
      </c>
      <c r="C105" s="10" t="s">
        <v>459</v>
      </c>
      <c r="D105" s="10"/>
      <c r="E105" s="10"/>
      <c r="F105" s="10" t="s">
        <v>459</v>
      </c>
      <c r="G105" s="10" t="s">
        <v>459</v>
      </c>
      <c r="H105" s="10"/>
    </row>
    <row r="106" spans="1:8" ht="12.75">
      <c r="A106" s="8" t="s">
        <v>521</v>
      </c>
      <c r="B106" s="9" t="s">
        <v>516</v>
      </c>
      <c r="C106" s="10" t="s">
        <v>459</v>
      </c>
      <c r="D106" s="10"/>
      <c r="E106" s="10"/>
      <c r="F106" s="10" t="s">
        <v>459</v>
      </c>
      <c r="G106" s="10" t="s">
        <v>459</v>
      </c>
      <c r="H106" s="10"/>
    </row>
    <row r="107" spans="1:8" ht="25.5">
      <c r="A107" s="8" t="s">
        <v>522</v>
      </c>
      <c r="B107" s="9"/>
      <c r="C107" s="10"/>
      <c r="D107" s="10"/>
      <c r="E107" s="10"/>
      <c r="F107" s="10"/>
      <c r="G107" s="10"/>
      <c r="H107" s="10"/>
    </row>
    <row r="108" spans="1:8" ht="12.75">
      <c r="A108" s="8" t="s">
        <v>523</v>
      </c>
      <c r="B108" s="9" t="s">
        <v>498</v>
      </c>
      <c r="C108" s="10" t="s">
        <v>459</v>
      </c>
      <c r="D108" s="10"/>
      <c r="E108" s="10"/>
      <c r="F108" s="10" t="s">
        <v>459</v>
      </c>
      <c r="G108" s="10"/>
      <c r="H108" s="10"/>
    </row>
    <row r="109" spans="1:8" ht="12.75">
      <c r="A109" s="8" t="s">
        <v>513</v>
      </c>
      <c r="B109" s="9" t="s">
        <v>498</v>
      </c>
      <c r="C109" s="10" t="s">
        <v>459</v>
      </c>
      <c r="D109" s="10"/>
      <c r="E109" s="10"/>
      <c r="F109" s="10" t="s">
        <v>459</v>
      </c>
      <c r="G109" s="10"/>
      <c r="H109" s="10"/>
    </row>
    <row r="110" spans="1:8" ht="12.75">
      <c r="A110" s="8" t="s">
        <v>504</v>
      </c>
      <c r="B110" s="9" t="s">
        <v>498</v>
      </c>
      <c r="C110" s="10" t="s">
        <v>459</v>
      </c>
      <c r="D110" s="10"/>
      <c r="E110" s="10"/>
      <c r="F110" s="10" t="s">
        <v>459</v>
      </c>
      <c r="G110" s="10"/>
      <c r="H110" s="10"/>
    </row>
    <row r="111" spans="1:8" ht="12.75">
      <c r="A111" s="8" t="s">
        <v>505</v>
      </c>
      <c r="B111" s="9" t="s">
        <v>498</v>
      </c>
      <c r="C111" s="10" t="s">
        <v>459</v>
      </c>
      <c r="D111" s="10"/>
      <c r="E111" s="10"/>
      <c r="F111" s="10" t="s">
        <v>459</v>
      </c>
      <c r="G111" s="10"/>
      <c r="H111" s="10"/>
    </row>
    <row r="112" spans="1:8" ht="12.75">
      <c r="A112" s="8" t="s">
        <v>524</v>
      </c>
      <c r="B112" s="9" t="s">
        <v>498</v>
      </c>
      <c r="C112" s="10" t="s">
        <v>459</v>
      </c>
      <c r="D112" s="10"/>
      <c r="E112" s="10"/>
      <c r="F112" s="10" t="s">
        <v>459</v>
      </c>
      <c r="G112" s="10"/>
      <c r="H112" s="10"/>
    </row>
    <row r="113" spans="1:8" ht="12.75">
      <c r="A113" s="8" t="s">
        <v>525</v>
      </c>
      <c r="B113" s="9" t="s">
        <v>508</v>
      </c>
      <c r="C113" s="10" t="s">
        <v>459</v>
      </c>
      <c r="D113" s="10"/>
      <c r="E113" s="10"/>
      <c r="F113" s="10" t="s">
        <v>459</v>
      </c>
      <c r="G113" s="10"/>
      <c r="H113" s="10"/>
    </row>
    <row r="114" spans="1:8" ht="12.75">
      <c r="A114" s="352"/>
      <c r="B114" s="344"/>
      <c r="C114" s="340"/>
      <c r="D114" s="340"/>
      <c r="E114" s="340"/>
      <c r="F114" s="340"/>
      <c r="G114" s="340"/>
      <c r="H114" s="340"/>
    </row>
    <row r="115" spans="1:8" ht="12.75">
      <c r="A115" s="352"/>
      <c r="B115" s="344"/>
      <c r="C115" s="340"/>
      <c r="D115" s="340"/>
      <c r="E115" s="340"/>
      <c r="F115" s="340"/>
      <c r="G115" s="340"/>
      <c r="H115" s="340"/>
    </row>
    <row r="116" spans="1:8" ht="12.75">
      <c r="A116" s="16" t="s">
        <v>526</v>
      </c>
      <c r="B116" s="337" t="s">
        <v>469</v>
      </c>
      <c r="C116" s="337" t="s">
        <v>459</v>
      </c>
      <c r="D116" s="337" t="s">
        <v>459</v>
      </c>
      <c r="E116" s="337" t="s">
        <v>459</v>
      </c>
      <c r="F116" s="337" t="s">
        <v>459</v>
      </c>
      <c r="G116" s="337" t="s">
        <v>459</v>
      </c>
      <c r="H116" s="337"/>
    </row>
    <row r="117" spans="1:8" ht="12.75">
      <c r="A117" s="17" t="s">
        <v>527</v>
      </c>
      <c r="B117" s="337"/>
      <c r="C117" s="337"/>
      <c r="D117" s="337"/>
      <c r="E117" s="337"/>
      <c r="F117" s="337"/>
      <c r="G117" s="337"/>
      <c r="H117" s="337"/>
    </row>
    <row r="118" spans="1:8" ht="12.75">
      <c r="A118" s="8" t="s">
        <v>528</v>
      </c>
      <c r="B118" s="9"/>
      <c r="C118" s="10"/>
      <c r="D118" s="10"/>
      <c r="E118" s="10"/>
      <c r="F118" s="10"/>
      <c r="G118" s="10"/>
      <c r="H118" s="10"/>
    </row>
    <row r="119" spans="1:8" ht="25.5">
      <c r="A119" s="11" t="s">
        <v>529</v>
      </c>
      <c r="B119" s="9" t="s">
        <v>469</v>
      </c>
      <c r="C119" s="10" t="s">
        <v>459</v>
      </c>
      <c r="D119" s="10" t="s">
        <v>459</v>
      </c>
      <c r="E119" s="10" t="s">
        <v>459</v>
      </c>
      <c r="F119" s="10" t="s">
        <v>459</v>
      </c>
      <c r="G119" s="10" t="s">
        <v>459</v>
      </c>
      <c r="H119" s="10"/>
    </row>
    <row r="120" spans="1:8" ht="25.5">
      <c r="A120" s="11" t="s">
        <v>530</v>
      </c>
      <c r="B120" s="9" t="s">
        <v>469</v>
      </c>
      <c r="C120" s="10" t="s">
        <v>459</v>
      </c>
      <c r="D120" s="10" t="s">
        <v>459</v>
      </c>
      <c r="E120" s="10" t="s">
        <v>459</v>
      </c>
      <c r="F120" s="10" t="s">
        <v>459</v>
      </c>
      <c r="G120" s="10" t="s">
        <v>459</v>
      </c>
      <c r="H120" s="10"/>
    </row>
    <row r="121" spans="1:8" ht="25.5">
      <c r="A121" s="11" t="s">
        <v>414</v>
      </c>
      <c r="B121" s="9" t="s">
        <v>469</v>
      </c>
      <c r="C121" s="10" t="s">
        <v>459</v>
      </c>
      <c r="D121" s="10" t="s">
        <v>459</v>
      </c>
      <c r="E121" s="10"/>
      <c r="F121" s="10" t="s">
        <v>459</v>
      </c>
      <c r="G121" s="10"/>
      <c r="H121" s="10"/>
    </row>
    <row r="122" spans="1:8" ht="25.5">
      <c r="A122" s="16" t="s">
        <v>536</v>
      </c>
      <c r="B122" s="10" t="s">
        <v>469</v>
      </c>
      <c r="C122" s="10" t="s">
        <v>459</v>
      </c>
      <c r="D122" s="10" t="s">
        <v>459</v>
      </c>
      <c r="E122" s="10"/>
      <c r="F122" s="10" t="s">
        <v>459</v>
      </c>
      <c r="G122" s="10"/>
      <c r="H122" s="10"/>
    </row>
    <row r="123" spans="1:8" ht="25.5">
      <c r="A123" s="11" t="s">
        <v>415</v>
      </c>
      <c r="B123" s="9" t="s">
        <v>469</v>
      </c>
      <c r="C123" s="10" t="s">
        <v>459</v>
      </c>
      <c r="D123" s="10" t="s">
        <v>459</v>
      </c>
      <c r="E123" s="10"/>
      <c r="F123" s="10" t="s">
        <v>459</v>
      </c>
      <c r="G123" s="10"/>
      <c r="H123" s="10"/>
    </row>
    <row r="124" spans="1:8" ht="25.5">
      <c r="A124" s="11" t="s">
        <v>416</v>
      </c>
      <c r="B124" s="9" t="s">
        <v>469</v>
      </c>
      <c r="C124" s="10" t="s">
        <v>459</v>
      </c>
      <c r="D124" s="10" t="s">
        <v>459</v>
      </c>
      <c r="E124" s="10"/>
      <c r="F124" s="10" t="s">
        <v>459</v>
      </c>
      <c r="G124" s="10"/>
      <c r="H124" s="10"/>
    </row>
    <row r="125" spans="1:8" ht="25.5">
      <c r="A125" s="16" t="s">
        <v>537</v>
      </c>
      <c r="B125" s="10" t="s">
        <v>469</v>
      </c>
      <c r="C125" s="10" t="s">
        <v>459</v>
      </c>
      <c r="D125" s="10" t="s">
        <v>459</v>
      </c>
      <c r="E125" s="10"/>
      <c r="F125" s="10" t="s">
        <v>459</v>
      </c>
      <c r="G125" s="10"/>
      <c r="H125" s="10"/>
    </row>
    <row r="126" spans="1:8" ht="25.5">
      <c r="A126" s="11" t="s">
        <v>425</v>
      </c>
      <c r="B126" s="9" t="s">
        <v>469</v>
      </c>
      <c r="C126" s="10" t="s">
        <v>459</v>
      </c>
      <c r="D126" s="10" t="s">
        <v>459</v>
      </c>
      <c r="E126" s="10"/>
      <c r="F126" s="10" t="s">
        <v>459</v>
      </c>
      <c r="G126" s="10"/>
      <c r="H126" s="10"/>
    </row>
    <row r="127" spans="1:8" ht="25.5">
      <c r="A127" s="11" t="s">
        <v>426</v>
      </c>
      <c r="B127" s="9" t="s">
        <v>469</v>
      </c>
      <c r="C127" s="10" t="s">
        <v>459</v>
      </c>
      <c r="D127" s="10" t="s">
        <v>459</v>
      </c>
      <c r="E127" s="10"/>
      <c r="F127" s="10" t="s">
        <v>459</v>
      </c>
      <c r="G127" s="10"/>
      <c r="H127" s="10"/>
    </row>
    <row r="128" spans="1:8" ht="25.5">
      <c r="A128" s="16" t="s">
        <v>538</v>
      </c>
      <c r="B128" s="10" t="s">
        <v>469</v>
      </c>
      <c r="C128" s="10" t="s">
        <v>459</v>
      </c>
      <c r="D128" s="10" t="s">
        <v>459</v>
      </c>
      <c r="E128" s="10"/>
      <c r="F128" s="10" t="s">
        <v>459</v>
      </c>
      <c r="G128" s="10"/>
      <c r="H128" s="10"/>
    </row>
    <row r="129" spans="1:8" ht="25.5">
      <c r="A129" s="11" t="s">
        <v>427</v>
      </c>
      <c r="B129" s="9" t="s">
        <v>469</v>
      </c>
      <c r="C129" s="10" t="s">
        <v>459</v>
      </c>
      <c r="D129" s="10" t="s">
        <v>459</v>
      </c>
      <c r="E129" s="10"/>
      <c r="F129" s="10" t="s">
        <v>459</v>
      </c>
      <c r="G129" s="10"/>
      <c r="H129" s="10"/>
    </row>
    <row r="130" spans="1:8" ht="25.5">
      <c r="A130" s="8" t="s">
        <v>428</v>
      </c>
      <c r="B130" s="9" t="s">
        <v>469</v>
      </c>
      <c r="C130" s="10" t="s">
        <v>459</v>
      </c>
      <c r="D130" s="10" t="s">
        <v>459</v>
      </c>
      <c r="E130" s="10"/>
      <c r="F130" s="10" t="s">
        <v>459</v>
      </c>
      <c r="G130" s="10"/>
      <c r="H130" s="10"/>
    </row>
    <row r="131" spans="1:8" ht="25.5">
      <c r="A131" s="16" t="s">
        <v>539</v>
      </c>
      <c r="B131" s="10" t="s">
        <v>469</v>
      </c>
      <c r="C131" s="10" t="s">
        <v>459</v>
      </c>
      <c r="D131" s="10" t="s">
        <v>459</v>
      </c>
      <c r="E131" s="10"/>
      <c r="F131" s="10" t="s">
        <v>459</v>
      </c>
      <c r="G131" s="10"/>
      <c r="H131" s="10"/>
    </row>
    <row r="132" spans="1:8" ht="25.5">
      <c r="A132" s="11" t="s">
        <v>429</v>
      </c>
      <c r="B132" s="9" t="s">
        <v>469</v>
      </c>
      <c r="C132" s="10" t="s">
        <v>459</v>
      </c>
      <c r="D132" s="10" t="s">
        <v>459</v>
      </c>
      <c r="E132" s="10"/>
      <c r="F132" s="10" t="s">
        <v>459</v>
      </c>
      <c r="G132" s="10"/>
      <c r="H132" s="10"/>
    </row>
    <row r="133" spans="1:8" ht="25.5">
      <c r="A133" s="11" t="s">
        <v>430</v>
      </c>
      <c r="B133" s="9" t="s">
        <v>469</v>
      </c>
      <c r="C133" s="10" t="s">
        <v>459</v>
      </c>
      <c r="D133" s="10" t="s">
        <v>459</v>
      </c>
      <c r="E133" s="10"/>
      <c r="F133" s="10" t="s">
        <v>459</v>
      </c>
      <c r="G133" s="10"/>
      <c r="H133" s="10"/>
    </row>
    <row r="134" spans="1:8" ht="25.5">
      <c r="A134" s="16" t="s">
        <v>540</v>
      </c>
      <c r="B134" s="10" t="s">
        <v>469</v>
      </c>
      <c r="C134" s="10" t="s">
        <v>459</v>
      </c>
      <c r="D134" s="10" t="s">
        <v>459</v>
      </c>
      <c r="E134" s="10"/>
      <c r="F134" s="10" t="s">
        <v>459</v>
      </c>
      <c r="G134" s="10"/>
      <c r="H134" s="10"/>
    </row>
    <row r="135" spans="1:8" ht="12.75">
      <c r="A135" s="345" t="s">
        <v>541</v>
      </c>
      <c r="B135" s="337" t="s">
        <v>469</v>
      </c>
      <c r="C135" s="337" t="s">
        <v>459</v>
      </c>
      <c r="D135" s="337" t="s">
        <v>459</v>
      </c>
      <c r="E135" s="337" t="s">
        <v>459</v>
      </c>
      <c r="F135" s="337" t="s">
        <v>459</v>
      </c>
      <c r="G135" s="337" t="s">
        <v>459</v>
      </c>
      <c r="H135" s="337"/>
    </row>
    <row r="136" spans="1:8" ht="12.75">
      <c r="A136" s="345"/>
      <c r="B136" s="337"/>
      <c r="C136" s="337"/>
      <c r="D136" s="337"/>
      <c r="E136" s="337"/>
      <c r="F136" s="337"/>
      <c r="G136" s="337"/>
      <c r="H136" s="337"/>
    </row>
    <row r="137" spans="1:8" ht="12.75">
      <c r="A137" s="352" t="s">
        <v>542</v>
      </c>
      <c r="B137" s="344"/>
      <c r="C137" s="340"/>
      <c r="D137" s="340"/>
      <c r="E137" s="340"/>
      <c r="F137" s="340"/>
      <c r="G137" s="340"/>
      <c r="H137" s="340"/>
    </row>
    <row r="138" spans="1:8" ht="12.75">
      <c r="A138" s="352"/>
      <c r="B138" s="344"/>
      <c r="C138" s="340"/>
      <c r="D138" s="340"/>
      <c r="E138" s="340"/>
      <c r="F138" s="340"/>
      <c r="G138" s="340"/>
      <c r="H138" s="340"/>
    </row>
    <row r="139" spans="1:8" ht="12.75">
      <c r="A139" s="8" t="s">
        <v>543</v>
      </c>
      <c r="B139" s="9"/>
      <c r="C139" s="9"/>
      <c r="D139" s="9"/>
      <c r="E139" s="9"/>
      <c r="F139" s="9"/>
      <c r="G139" s="10"/>
      <c r="H139" s="10"/>
    </row>
    <row r="140" spans="1:8" ht="27">
      <c r="A140" s="18" t="s">
        <v>544</v>
      </c>
      <c r="B140" s="9"/>
      <c r="C140" s="9"/>
      <c r="D140" s="9"/>
      <c r="E140" s="9"/>
      <c r="F140" s="9"/>
      <c r="G140" s="10"/>
      <c r="H140" s="10"/>
    </row>
    <row r="141" spans="1:8" ht="12.75">
      <c r="A141" s="8" t="s">
        <v>545</v>
      </c>
      <c r="B141" s="9" t="s">
        <v>546</v>
      </c>
      <c r="C141" s="9" t="s">
        <v>459</v>
      </c>
      <c r="D141" s="9" t="s">
        <v>459</v>
      </c>
      <c r="E141" s="9"/>
      <c r="F141" s="9" t="s">
        <v>459</v>
      </c>
      <c r="G141" s="10"/>
      <c r="H141" s="10"/>
    </row>
    <row r="142" spans="1:8" ht="12.75">
      <c r="A142" s="8" t="s">
        <v>547</v>
      </c>
      <c r="B142" s="9" t="s">
        <v>546</v>
      </c>
      <c r="C142" s="9" t="s">
        <v>459</v>
      </c>
      <c r="D142" s="9" t="s">
        <v>459</v>
      </c>
      <c r="E142" s="9"/>
      <c r="F142" s="9" t="s">
        <v>459</v>
      </c>
      <c r="G142" s="10"/>
      <c r="H142" s="10"/>
    </row>
    <row r="143" spans="1:8" ht="12.75">
      <c r="A143" s="8" t="s">
        <v>553</v>
      </c>
      <c r="B143" s="9" t="s">
        <v>546</v>
      </c>
      <c r="C143" s="9" t="s">
        <v>459</v>
      </c>
      <c r="D143" s="9" t="s">
        <v>459</v>
      </c>
      <c r="E143" s="9"/>
      <c r="F143" s="9" t="s">
        <v>459</v>
      </c>
      <c r="G143" s="10"/>
      <c r="H143" s="10"/>
    </row>
    <row r="144" spans="1:8" ht="12.75">
      <c r="A144" s="8" t="s">
        <v>554</v>
      </c>
      <c r="B144" s="9" t="s">
        <v>546</v>
      </c>
      <c r="C144" s="9" t="s">
        <v>459</v>
      </c>
      <c r="D144" s="9" t="s">
        <v>459</v>
      </c>
      <c r="E144" s="9"/>
      <c r="F144" s="9" t="s">
        <v>459</v>
      </c>
      <c r="G144" s="10"/>
      <c r="H144" s="10"/>
    </row>
    <row r="145" spans="1:8" ht="12.75">
      <c r="A145" s="8" t="s">
        <v>555</v>
      </c>
      <c r="B145" s="9" t="s">
        <v>546</v>
      </c>
      <c r="C145" s="9" t="s">
        <v>459</v>
      </c>
      <c r="D145" s="9" t="s">
        <v>459</v>
      </c>
      <c r="E145" s="9"/>
      <c r="F145" s="9" t="s">
        <v>459</v>
      </c>
      <c r="G145" s="10"/>
      <c r="H145" s="10"/>
    </row>
    <row r="146" spans="1:8" ht="12.75">
      <c r="A146" s="8" t="s">
        <v>557</v>
      </c>
      <c r="B146" s="9" t="s">
        <v>546</v>
      </c>
      <c r="C146" s="9" t="s">
        <v>459</v>
      </c>
      <c r="D146" s="9" t="s">
        <v>459</v>
      </c>
      <c r="E146" s="9"/>
      <c r="F146" s="9" t="s">
        <v>459</v>
      </c>
      <c r="G146" s="10"/>
      <c r="H146" s="10"/>
    </row>
    <row r="147" spans="1:8" ht="12.75">
      <c r="A147" s="8" t="s">
        <v>558</v>
      </c>
      <c r="B147" s="9" t="s">
        <v>546</v>
      </c>
      <c r="C147" s="9" t="s">
        <v>459</v>
      </c>
      <c r="D147" s="9" t="s">
        <v>459</v>
      </c>
      <c r="E147" s="9"/>
      <c r="F147" s="9" t="s">
        <v>459</v>
      </c>
      <c r="G147" s="10"/>
      <c r="H147" s="10"/>
    </row>
    <row r="148" spans="1:8" ht="12.75">
      <c r="A148" s="8" t="s">
        <v>559</v>
      </c>
      <c r="B148" s="9" t="s">
        <v>546</v>
      </c>
      <c r="C148" s="9" t="s">
        <v>459</v>
      </c>
      <c r="D148" s="9" t="s">
        <v>459</v>
      </c>
      <c r="E148" s="9"/>
      <c r="F148" s="9" t="s">
        <v>459</v>
      </c>
      <c r="G148" s="10"/>
      <c r="H148" s="10"/>
    </row>
    <row r="149" spans="1:8" ht="12.75">
      <c r="A149" s="8" t="s">
        <v>560</v>
      </c>
      <c r="B149" s="9" t="s">
        <v>546</v>
      </c>
      <c r="C149" s="9" t="s">
        <v>459</v>
      </c>
      <c r="D149" s="9" t="s">
        <v>459</v>
      </c>
      <c r="E149" s="9"/>
      <c r="F149" s="9" t="s">
        <v>459</v>
      </c>
      <c r="G149" s="10"/>
      <c r="H149" s="10"/>
    </row>
    <row r="150" spans="1:8" ht="12.75">
      <c r="A150" s="8" t="s">
        <v>561</v>
      </c>
      <c r="B150" s="9" t="s">
        <v>546</v>
      </c>
      <c r="C150" s="9" t="s">
        <v>459</v>
      </c>
      <c r="D150" s="9" t="s">
        <v>459</v>
      </c>
      <c r="E150" s="9"/>
      <c r="F150" s="9" t="s">
        <v>459</v>
      </c>
      <c r="G150" s="10"/>
      <c r="H150" s="10"/>
    </row>
    <row r="151" spans="1:8" ht="12.75">
      <c r="A151" s="8" t="s">
        <v>562</v>
      </c>
      <c r="B151" s="9" t="s">
        <v>563</v>
      </c>
      <c r="C151" s="9" t="s">
        <v>459</v>
      </c>
      <c r="D151" s="9" t="s">
        <v>459</v>
      </c>
      <c r="E151" s="9"/>
      <c r="F151" s="9" t="s">
        <v>459</v>
      </c>
      <c r="G151" s="10"/>
      <c r="H151" s="10"/>
    </row>
    <row r="152" spans="1:8" ht="12.75">
      <c r="A152" s="8" t="s">
        <v>564</v>
      </c>
      <c r="B152" s="9" t="s">
        <v>565</v>
      </c>
      <c r="C152" s="9" t="s">
        <v>459</v>
      </c>
      <c r="D152" s="9" t="s">
        <v>459</v>
      </c>
      <c r="E152" s="9"/>
      <c r="F152" s="9" t="s">
        <v>459</v>
      </c>
      <c r="G152" s="8"/>
      <c r="H152" s="9"/>
    </row>
    <row r="153" spans="1:8" ht="12.75">
      <c r="A153" s="8" t="s">
        <v>600</v>
      </c>
      <c r="B153" s="9" t="s">
        <v>508</v>
      </c>
      <c r="C153" s="9" t="s">
        <v>459</v>
      </c>
      <c r="D153" s="9" t="s">
        <v>459</v>
      </c>
      <c r="E153" s="9"/>
      <c r="F153" s="9" t="s">
        <v>459</v>
      </c>
      <c r="G153" s="10"/>
      <c r="H153" s="10"/>
    </row>
    <row r="154" spans="1:8" ht="12.75">
      <c r="A154" s="8"/>
      <c r="B154" s="9"/>
      <c r="C154" s="10"/>
      <c r="D154" s="10"/>
      <c r="E154" s="10"/>
      <c r="F154" s="10"/>
      <c r="G154" s="10"/>
      <c r="H154" s="10"/>
    </row>
    <row r="155" spans="1:8" ht="13.5">
      <c r="A155" s="18" t="s">
        <v>601</v>
      </c>
      <c r="B155" s="19"/>
      <c r="C155" s="9"/>
      <c r="D155" s="9"/>
      <c r="E155" s="9"/>
      <c r="F155" s="9"/>
      <c r="G155" s="10"/>
      <c r="H155" s="10"/>
    </row>
    <row r="156" spans="1:8" ht="12.75">
      <c r="A156" s="8" t="s">
        <v>602</v>
      </c>
      <c r="B156" s="9" t="s">
        <v>603</v>
      </c>
      <c r="C156" s="9" t="s">
        <v>459</v>
      </c>
      <c r="D156" s="9" t="s">
        <v>459</v>
      </c>
      <c r="E156" s="9"/>
      <c r="F156" s="9" t="s">
        <v>459</v>
      </c>
      <c r="G156" s="10"/>
      <c r="H156" s="10"/>
    </row>
    <row r="157" spans="1:8" ht="12.75">
      <c r="A157" s="8" t="s">
        <v>604</v>
      </c>
      <c r="B157" s="9" t="s">
        <v>603</v>
      </c>
      <c r="C157" s="9" t="s">
        <v>459</v>
      </c>
      <c r="D157" s="9" t="s">
        <v>459</v>
      </c>
      <c r="E157" s="9"/>
      <c r="F157" s="9" t="s">
        <v>459</v>
      </c>
      <c r="G157" s="10"/>
      <c r="H157" s="10"/>
    </row>
    <row r="158" spans="1:8" ht="12.75">
      <c r="A158" s="8" t="s">
        <v>605</v>
      </c>
      <c r="B158" s="9" t="s">
        <v>603</v>
      </c>
      <c r="C158" s="9" t="s">
        <v>459</v>
      </c>
      <c r="D158" s="9" t="s">
        <v>459</v>
      </c>
      <c r="E158" s="9"/>
      <c r="F158" s="9" t="s">
        <v>459</v>
      </c>
      <c r="G158" s="10"/>
      <c r="H158" s="10"/>
    </row>
    <row r="159" spans="1:8" ht="12.75">
      <c r="A159" s="8" t="s">
        <v>606</v>
      </c>
      <c r="B159" s="9" t="s">
        <v>603</v>
      </c>
      <c r="C159" s="9" t="s">
        <v>459</v>
      </c>
      <c r="D159" s="9" t="s">
        <v>459</v>
      </c>
      <c r="E159" s="9"/>
      <c r="F159" s="9" t="s">
        <v>459</v>
      </c>
      <c r="G159" s="10"/>
      <c r="H159" s="10"/>
    </row>
    <row r="160" spans="1:8" ht="12.75">
      <c r="A160" s="8" t="s">
        <v>607</v>
      </c>
      <c r="B160" s="9" t="s">
        <v>608</v>
      </c>
      <c r="C160" s="9" t="s">
        <v>459</v>
      </c>
      <c r="D160" s="9" t="s">
        <v>459</v>
      </c>
      <c r="E160" s="9"/>
      <c r="F160" s="9" t="s">
        <v>459</v>
      </c>
      <c r="G160" s="10"/>
      <c r="H160" s="10"/>
    </row>
    <row r="161" spans="1:8" ht="12.75">
      <c r="A161" s="8" t="s">
        <v>609</v>
      </c>
      <c r="B161" s="9" t="s">
        <v>610</v>
      </c>
      <c r="C161" s="9" t="s">
        <v>459</v>
      </c>
      <c r="D161" s="9" t="s">
        <v>459</v>
      </c>
      <c r="E161" s="9"/>
      <c r="F161" s="9" t="s">
        <v>459</v>
      </c>
      <c r="G161" s="10"/>
      <c r="H161" s="10"/>
    </row>
    <row r="162" spans="1:8" ht="13.5">
      <c r="A162" s="18"/>
      <c r="B162" s="9"/>
      <c r="C162" s="9"/>
      <c r="D162" s="9"/>
      <c r="E162" s="9"/>
      <c r="F162" s="9"/>
      <c r="G162" s="9"/>
      <c r="H162" s="10"/>
    </row>
    <row r="163" spans="1:8" ht="27">
      <c r="A163" s="18" t="s">
        <v>611</v>
      </c>
      <c r="B163" s="9"/>
      <c r="C163" s="9"/>
      <c r="D163" s="9"/>
      <c r="E163" s="9"/>
      <c r="F163" s="9"/>
      <c r="G163" s="9"/>
      <c r="H163" s="10"/>
    </row>
    <row r="164" spans="1:8" ht="12.75">
      <c r="A164" s="8" t="s">
        <v>612</v>
      </c>
      <c r="B164" s="9" t="s">
        <v>608</v>
      </c>
      <c r="C164" s="9" t="s">
        <v>459</v>
      </c>
      <c r="D164" s="9" t="s">
        <v>459</v>
      </c>
      <c r="E164" s="9"/>
      <c r="F164" s="9" t="s">
        <v>459</v>
      </c>
      <c r="G164" s="9"/>
      <c r="H164" s="10"/>
    </row>
    <row r="165" spans="1:8" ht="12.75">
      <c r="A165" s="8"/>
      <c r="B165" s="9"/>
      <c r="C165" s="9"/>
      <c r="D165" s="9"/>
      <c r="E165" s="9"/>
      <c r="F165" s="9"/>
      <c r="G165" s="9"/>
      <c r="H165" s="10"/>
    </row>
    <row r="166" spans="1:8" ht="27">
      <c r="A166" s="18" t="s">
        <v>619</v>
      </c>
      <c r="B166" s="9"/>
      <c r="C166" s="9"/>
      <c r="D166" s="9"/>
      <c r="E166" s="9"/>
      <c r="F166" s="9"/>
      <c r="G166" s="9"/>
      <c r="H166" s="10"/>
    </row>
    <row r="167" spans="1:8" ht="12.75">
      <c r="A167" s="8" t="s">
        <v>620</v>
      </c>
      <c r="B167" s="9" t="s">
        <v>621</v>
      </c>
      <c r="C167" s="9" t="s">
        <v>459</v>
      </c>
      <c r="D167" s="9" t="s">
        <v>459</v>
      </c>
      <c r="E167" s="9"/>
      <c r="F167" s="9" t="s">
        <v>459</v>
      </c>
      <c r="G167" s="9"/>
      <c r="H167" s="10"/>
    </row>
    <row r="168" spans="1:8" ht="12.75">
      <c r="A168" s="8" t="s">
        <v>622</v>
      </c>
      <c r="B168" s="9" t="s">
        <v>621</v>
      </c>
      <c r="C168" s="9" t="s">
        <v>459</v>
      </c>
      <c r="D168" s="9" t="s">
        <v>459</v>
      </c>
      <c r="E168" s="9"/>
      <c r="F168" s="9" t="s">
        <v>459</v>
      </c>
      <c r="G168" s="9"/>
      <c r="H168" s="10"/>
    </row>
    <row r="169" spans="1:8" ht="12.75">
      <c r="A169" s="8"/>
      <c r="B169" s="9"/>
      <c r="C169" s="10"/>
      <c r="D169" s="10"/>
      <c r="E169" s="10"/>
      <c r="F169" s="10"/>
      <c r="G169" s="10"/>
      <c r="H169" s="10"/>
    </row>
    <row r="170" spans="1:8" ht="27">
      <c r="A170" s="18" t="s">
        <v>623</v>
      </c>
      <c r="B170" s="9"/>
      <c r="C170" s="10"/>
      <c r="D170" s="10"/>
      <c r="E170" s="10"/>
      <c r="F170" s="10"/>
      <c r="G170" s="10"/>
      <c r="H170" s="10"/>
    </row>
    <row r="171" spans="1:8" ht="12.75">
      <c r="A171" s="8" t="s">
        <v>624</v>
      </c>
      <c r="B171" s="9" t="s">
        <v>498</v>
      </c>
      <c r="C171" s="9" t="s">
        <v>459</v>
      </c>
      <c r="D171" s="9" t="s">
        <v>459</v>
      </c>
      <c r="E171" s="9"/>
      <c r="F171" s="9" t="s">
        <v>459</v>
      </c>
      <c r="G171" s="10"/>
      <c r="H171" s="10"/>
    </row>
    <row r="172" spans="1:8" ht="12.75">
      <c r="A172" s="8" t="s">
        <v>625</v>
      </c>
      <c r="B172" s="9" t="s">
        <v>498</v>
      </c>
      <c r="C172" s="9" t="s">
        <v>459</v>
      </c>
      <c r="D172" s="9" t="s">
        <v>459</v>
      </c>
      <c r="E172" s="9"/>
      <c r="F172" s="9" t="s">
        <v>459</v>
      </c>
      <c r="G172" s="10"/>
      <c r="H172" s="10"/>
    </row>
    <row r="173" spans="1:8" ht="13.5">
      <c r="A173" s="18"/>
      <c r="B173" s="9"/>
      <c r="C173" s="9"/>
      <c r="D173" s="9"/>
      <c r="E173" s="9"/>
      <c r="F173" s="9"/>
      <c r="G173" s="10"/>
      <c r="H173" s="10"/>
    </row>
    <row r="174" spans="1:8" ht="13.5">
      <c r="A174" s="18" t="s">
        <v>627</v>
      </c>
      <c r="B174" s="9"/>
      <c r="C174" s="9"/>
      <c r="D174" s="9"/>
      <c r="E174" s="9"/>
      <c r="F174" s="9"/>
      <c r="G174" s="10"/>
      <c r="H174" s="10"/>
    </row>
    <row r="175" spans="1:8" ht="12.75">
      <c r="A175" s="8" t="s">
        <v>628</v>
      </c>
      <c r="B175" s="9" t="s">
        <v>498</v>
      </c>
      <c r="C175" s="9" t="s">
        <v>459</v>
      </c>
      <c r="D175" s="9" t="s">
        <v>459</v>
      </c>
      <c r="E175" s="9"/>
      <c r="F175" s="9" t="s">
        <v>459</v>
      </c>
      <c r="G175" s="10"/>
      <c r="H175" s="10"/>
    </row>
    <row r="176" spans="1:8" ht="12.75">
      <c r="A176" s="8"/>
      <c r="B176" s="9"/>
      <c r="C176" s="9"/>
      <c r="D176" s="9"/>
      <c r="E176" s="9"/>
      <c r="F176" s="9"/>
      <c r="G176" s="10"/>
      <c r="H176" s="10"/>
    </row>
    <row r="177" spans="1:8" ht="13.5">
      <c r="A177" s="8" t="s">
        <v>629</v>
      </c>
      <c r="B177" s="9"/>
      <c r="C177" s="9"/>
      <c r="D177" s="9"/>
      <c r="E177" s="9"/>
      <c r="F177" s="9"/>
      <c r="G177" s="10"/>
      <c r="H177" s="10"/>
    </row>
    <row r="178" spans="1:8" ht="25.5">
      <c r="A178" s="8" t="s">
        <v>632</v>
      </c>
      <c r="B178" s="9" t="s">
        <v>498</v>
      </c>
      <c r="C178" s="9" t="s">
        <v>459</v>
      </c>
      <c r="D178" s="9" t="s">
        <v>459</v>
      </c>
      <c r="E178" s="9"/>
      <c r="F178" s="9" t="s">
        <v>459</v>
      </c>
      <c r="G178" s="10"/>
      <c r="H178" s="10"/>
    </row>
    <row r="179" spans="1:8" ht="12.75">
      <c r="A179" s="8" t="s">
        <v>633</v>
      </c>
      <c r="B179" s="9" t="s">
        <v>498</v>
      </c>
      <c r="C179" s="9" t="s">
        <v>459</v>
      </c>
      <c r="D179" s="9" t="s">
        <v>459</v>
      </c>
      <c r="E179" s="9"/>
      <c r="F179" s="9" t="s">
        <v>459</v>
      </c>
      <c r="G179" s="10"/>
      <c r="H179" s="10"/>
    </row>
    <row r="180" spans="1:8" ht="12.75">
      <c r="A180" s="8" t="s">
        <v>634</v>
      </c>
      <c r="B180" s="9" t="s">
        <v>498</v>
      </c>
      <c r="C180" s="9" t="s">
        <v>459</v>
      </c>
      <c r="D180" s="9" t="s">
        <v>459</v>
      </c>
      <c r="E180" s="9"/>
      <c r="F180" s="9" t="s">
        <v>459</v>
      </c>
      <c r="G180" s="10"/>
      <c r="H180" s="10"/>
    </row>
    <row r="181" spans="1:8" ht="12.75">
      <c r="A181" s="8" t="s">
        <v>635</v>
      </c>
      <c r="B181" s="9" t="s">
        <v>498</v>
      </c>
      <c r="C181" s="9" t="s">
        <v>459</v>
      </c>
      <c r="D181" s="9" t="s">
        <v>459</v>
      </c>
      <c r="E181" s="9"/>
      <c r="F181" s="9" t="s">
        <v>459</v>
      </c>
      <c r="G181" s="10"/>
      <c r="H181" s="10"/>
    </row>
    <row r="182" spans="1:8" ht="12.75">
      <c r="A182" s="14"/>
      <c r="B182" s="12"/>
      <c r="C182" s="13"/>
      <c r="D182" s="13"/>
      <c r="E182" s="13"/>
      <c r="F182" s="13"/>
      <c r="G182" s="13"/>
      <c r="H182" s="13"/>
    </row>
    <row r="183" spans="1:8" ht="13.5">
      <c r="A183" s="18" t="s">
        <v>636</v>
      </c>
      <c r="B183" s="9"/>
      <c r="C183" s="9"/>
      <c r="D183" s="9"/>
      <c r="E183" s="9"/>
      <c r="F183" s="9"/>
      <c r="G183" s="13"/>
      <c r="H183" s="13"/>
    </row>
    <row r="184" spans="1:8" ht="12.75">
      <c r="A184" s="8" t="s">
        <v>637</v>
      </c>
      <c r="B184" s="9" t="s">
        <v>610</v>
      </c>
      <c r="C184" s="9" t="s">
        <v>459</v>
      </c>
      <c r="D184" s="9" t="s">
        <v>459</v>
      </c>
      <c r="E184" s="9"/>
      <c r="F184" s="9" t="s">
        <v>459</v>
      </c>
      <c r="G184" s="13"/>
      <c r="H184" s="13"/>
    </row>
    <row r="185" spans="1:8" ht="12.75">
      <c r="A185" s="8"/>
      <c r="B185" s="9"/>
      <c r="C185" s="9"/>
      <c r="D185" s="9"/>
      <c r="E185" s="9"/>
      <c r="F185" s="9"/>
      <c r="G185" s="13"/>
      <c r="H185" s="13"/>
    </row>
    <row r="186" spans="1:8" ht="27">
      <c r="A186" s="18" t="s">
        <v>638</v>
      </c>
      <c r="B186" s="9"/>
      <c r="C186" s="9"/>
      <c r="D186" s="9"/>
      <c r="E186" s="9"/>
      <c r="F186" s="9"/>
      <c r="G186" s="13"/>
      <c r="H186" s="13"/>
    </row>
    <row r="187" spans="1:8" ht="12.75">
      <c r="A187" s="8" t="s">
        <v>639</v>
      </c>
      <c r="B187" s="9" t="s">
        <v>603</v>
      </c>
      <c r="C187" s="9" t="s">
        <v>459</v>
      </c>
      <c r="D187" s="9" t="s">
        <v>459</v>
      </c>
      <c r="E187" s="9"/>
      <c r="F187" s="9" t="s">
        <v>459</v>
      </c>
      <c r="G187" s="13"/>
      <c r="H187" s="13"/>
    </row>
    <row r="188" spans="1:8" ht="25.5">
      <c r="A188" s="8" t="s">
        <v>640</v>
      </c>
      <c r="B188" s="9" t="s">
        <v>603</v>
      </c>
      <c r="C188" s="9" t="s">
        <v>459</v>
      </c>
      <c r="D188" s="9" t="s">
        <v>459</v>
      </c>
      <c r="E188" s="9"/>
      <c r="F188" s="9" t="s">
        <v>459</v>
      </c>
      <c r="G188" s="13"/>
      <c r="H188" s="13"/>
    </row>
    <row r="189" spans="1:8" ht="12.75">
      <c r="A189" s="8" t="s">
        <v>641</v>
      </c>
      <c r="B189" s="9" t="s">
        <v>610</v>
      </c>
      <c r="C189" s="9" t="s">
        <v>459</v>
      </c>
      <c r="D189" s="9" t="s">
        <v>459</v>
      </c>
      <c r="E189" s="9"/>
      <c r="F189" s="9" t="s">
        <v>459</v>
      </c>
      <c r="G189" s="13"/>
      <c r="H189" s="13"/>
    </row>
    <row r="190" spans="1:8" ht="25.5">
      <c r="A190" s="8" t="s">
        <v>642</v>
      </c>
      <c r="B190" s="9" t="s">
        <v>643</v>
      </c>
      <c r="C190" s="9" t="s">
        <v>459</v>
      </c>
      <c r="D190" s="9" t="s">
        <v>459</v>
      </c>
      <c r="E190" s="9"/>
      <c r="F190" s="9" t="s">
        <v>459</v>
      </c>
      <c r="G190" s="13"/>
      <c r="H190" s="13"/>
    </row>
    <row r="191" spans="1:8" ht="12.75">
      <c r="A191" s="8" t="s">
        <v>644</v>
      </c>
      <c r="B191" s="9" t="s">
        <v>621</v>
      </c>
      <c r="C191" s="9" t="s">
        <v>459</v>
      </c>
      <c r="D191" s="9" t="s">
        <v>459</v>
      </c>
      <c r="E191" s="9"/>
      <c r="F191" s="9" t="s">
        <v>459</v>
      </c>
      <c r="G191" s="13"/>
      <c r="H191" s="13"/>
    </row>
    <row r="192" spans="1:8" ht="25.5">
      <c r="A192" s="8" t="s">
        <v>645</v>
      </c>
      <c r="B192" s="9" t="s">
        <v>603</v>
      </c>
      <c r="C192" s="9" t="s">
        <v>459</v>
      </c>
      <c r="D192" s="9" t="s">
        <v>459</v>
      </c>
      <c r="E192" s="9"/>
      <c r="F192" s="9" t="s">
        <v>459</v>
      </c>
      <c r="G192" s="13"/>
      <c r="H192" s="13"/>
    </row>
    <row r="193" spans="1:8" ht="12.75">
      <c r="A193" s="8" t="s">
        <v>646</v>
      </c>
      <c r="B193" s="9" t="s">
        <v>603</v>
      </c>
      <c r="C193" s="9" t="s">
        <v>459</v>
      </c>
      <c r="D193" s="9" t="s">
        <v>459</v>
      </c>
      <c r="E193" s="9"/>
      <c r="F193" s="9" t="s">
        <v>459</v>
      </c>
      <c r="G193" s="13"/>
      <c r="H193" s="13"/>
    </row>
    <row r="194" spans="1:8" ht="12.75">
      <c r="A194" s="8" t="s">
        <v>647</v>
      </c>
      <c r="B194" s="9" t="s">
        <v>603</v>
      </c>
      <c r="C194" s="9" t="s">
        <v>459</v>
      </c>
      <c r="D194" s="9" t="s">
        <v>459</v>
      </c>
      <c r="E194" s="9"/>
      <c r="F194" s="9" t="s">
        <v>459</v>
      </c>
      <c r="G194" s="13"/>
      <c r="H194" s="13"/>
    </row>
    <row r="195" spans="1:8" ht="12.75">
      <c r="A195" s="14"/>
      <c r="B195" s="12"/>
      <c r="C195" s="13"/>
      <c r="D195" s="13"/>
      <c r="E195" s="13"/>
      <c r="F195" s="13"/>
      <c r="G195" s="13"/>
      <c r="H195" s="13"/>
    </row>
    <row r="196" spans="1:8" ht="27">
      <c r="A196" s="8" t="s">
        <v>648</v>
      </c>
      <c r="B196" s="9"/>
      <c r="C196" s="9"/>
      <c r="D196" s="9"/>
      <c r="E196" s="9"/>
      <c r="F196" s="9"/>
      <c r="G196" s="13"/>
      <c r="H196" s="13"/>
    </row>
    <row r="197" spans="1:8" ht="12.75">
      <c r="A197" s="8" t="s">
        <v>649</v>
      </c>
      <c r="B197" s="9" t="s">
        <v>498</v>
      </c>
      <c r="C197" s="9" t="s">
        <v>459</v>
      </c>
      <c r="D197" s="9" t="s">
        <v>459</v>
      </c>
      <c r="E197" s="9"/>
      <c r="F197" s="9" t="s">
        <v>459</v>
      </c>
      <c r="G197" s="13"/>
      <c r="H197" s="13"/>
    </row>
    <row r="198" spans="1:8" ht="25.5">
      <c r="A198" s="8" t="s">
        <v>650</v>
      </c>
      <c r="B198" s="9" t="s">
        <v>498</v>
      </c>
      <c r="C198" s="9" t="s">
        <v>459</v>
      </c>
      <c r="D198" s="9" t="s">
        <v>459</v>
      </c>
      <c r="E198" s="9"/>
      <c r="F198" s="9" t="s">
        <v>459</v>
      </c>
      <c r="G198" s="13"/>
      <c r="H198" s="13"/>
    </row>
    <row r="199" spans="1:8" ht="12.75">
      <c r="A199" s="8" t="s">
        <v>651</v>
      </c>
      <c r="B199" s="9" t="s">
        <v>498</v>
      </c>
      <c r="C199" s="9" t="s">
        <v>459</v>
      </c>
      <c r="D199" s="9" t="s">
        <v>459</v>
      </c>
      <c r="E199" s="9"/>
      <c r="F199" s="9" t="s">
        <v>459</v>
      </c>
      <c r="G199" s="13"/>
      <c r="H199" s="13"/>
    </row>
    <row r="200" spans="1:8" ht="12.75">
      <c r="A200" s="8" t="s">
        <v>652</v>
      </c>
      <c r="B200" s="9" t="s">
        <v>498</v>
      </c>
      <c r="C200" s="9" t="s">
        <v>459</v>
      </c>
      <c r="D200" s="9" t="s">
        <v>459</v>
      </c>
      <c r="E200" s="9"/>
      <c r="F200" s="9" t="s">
        <v>459</v>
      </c>
      <c r="G200" s="13"/>
      <c r="H200" s="13"/>
    </row>
    <row r="201" spans="1:8" ht="12.75">
      <c r="A201" s="8"/>
      <c r="B201" s="9"/>
      <c r="C201" s="9"/>
      <c r="D201" s="9"/>
      <c r="E201" s="9"/>
      <c r="F201" s="9"/>
      <c r="G201" s="13"/>
      <c r="H201" s="13"/>
    </row>
    <row r="202" spans="1:8" ht="13.5">
      <c r="A202" s="8" t="s">
        <v>655</v>
      </c>
      <c r="B202" s="9"/>
      <c r="C202" s="9"/>
      <c r="D202" s="9"/>
      <c r="E202" s="9"/>
      <c r="F202" s="9"/>
      <c r="G202" s="13"/>
      <c r="H202" s="13"/>
    </row>
    <row r="203" spans="1:8" ht="25.5">
      <c r="A203" s="8" t="s">
        <v>656</v>
      </c>
      <c r="B203" s="8" t="s">
        <v>657</v>
      </c>
      <c r="C203" s="9" t="s">
        <v>459</v>
      </c>
      <c r="D203" s="9" t="s">
        <v>459</v>
      </c>
      <c r="E203" s="9"/>
      <c r="F203" s="9" t="s">
        <v>459</v>
      </c>
      <c r="G203" s="13"/>
      <c r="H203" s="13"/>
    </row>
    <row r="204" spans="1:8" ht="12.75">
      <c r="A204" s="8" t="s">
        <v>658</v>
      </c>
      <c r="B204" s="9" t="s">
        <v>659</v>
      </c>
      <c r="C204" s="9" t="s">
        <v>459</v>
      </c>
      <c r="D204" s="9" t="s">
        <v>459</v>
      </c>
      <c r="E204" s="9"/>
      <c r="F204" s="9" t="s">
        <v>459</v>
      </c>
      <c r="G204" s="13"/>
      <c r="H204" s="13"/>
    </row>
    <row r="205" spans="1:8" ht="12.75">
      <c r="A205" s="8" t="s">
        <v>660</v>
      </c>
      <c r="B205" s="9" t="s">
        <v>659</v>
      </c>
      <c r="C205" s="9" t="s">
        <v>459</v>
      </c>
      <c r="D205" s="9" t="s">
        <v>459</v>
      </c>
      <c r="E205" s="9"/>
      <c r="F205" s="9" t="s">
        <v>459</v>
      </c>
      <c r="G205" s="13"/>
      <c r="H205" s="13"/>
    </row>
    <row r="206" spans="1:8" ht="12.75">
      <c r="A206" s="8" t="s">
        <v>661</v>
      </c>
      <c r="B206" s="9" t="s">
        <v>610</v>
      </c>
      <c r="C206" s="9" t="s">
        <v>459</v>
      </c>
      <c r="D206" s="9" t="s">
        <v>459</v>
      </c>
      <c r="E206" s="9"/>
      <c r="F206" s="9" t="s">
        <v>459</v>
      </c>
      <c r="G206" s="13"/>
      <c r="H206" s="13"/>
    </row>
    <row r="207" spans="1:8" ht="12.75">
      <c r="A207" s="8" t="s">
        <v>662</v>
      </c>
      <c r="B207" s="9" t="s">
        <v>659</v>
      </c>
      <c r="C207" s="9" t="s">
        <v>459</v>
      </c>
      <c r="D207" s="9" t="s">
        <v>459</v>
      </c>
      <c r="E207" s="9"/>
      <c r="F207" s="9" t="s">
        <v>459</v>
      </c>
      <c r="G207" s="13"/>
      <c r="H207" s="13"/>
    </row>
    <row r="208" spans="1:8" ht="12.75">
      <c r="A208" s="8" t="s">
        <v>663</v>
      </c>
      <c r="B208" s="9" t="s">
        <v>659</v>
      </c>
      <c r="C208" s="9" t="s">
        <v>459</v>
      </c>
      <c r="D208" s="9" t="s">
        <v>459</v>
      </c>
      <c r="E208" s="9"/>
      <c r="F208" s="9" t="s">
        <v>459</v>
      </c>
      <c r="G208" s="13"/>
      <c r="H208" s="13"/>
    </row>
    <row r="209" spans="1:8" ht="12.75">
      <c r="A209" s="8" t="s">
        <v>664</v>
      </c>
      <c r="B209" s="9" t="s">
        <v>659</v>
      </c>
      <c r="C209" s="9" t="s">
        <v>459</v>
      </c>
      <c r="D209" s="9" t="s">
        <v>459</v>
      </c>
      <c r="E209" s="9"/>
      <c r="F209" s="9" t="s">
        <v>459</v>
      </c>
      <c r="G209" s="13"/>
      <c r="H209" s="13"/>
    </row>
    <row r="210" spans="1:8" ht="12.75">
      <c r="A210" s="8" t="s">
        <v>665</v>
      </c>
      <c r="B210" s="9" t="s">
        <v>610</v>
      </c>
      <c r="C210" s="9" t="s">
        <v>459</v>
      </c>
      <c r="D210" s="9" t="s">
        <v>459</v>
      </c>
      <c r="E210" s="9"/>
      <c r="F210" s="9" t="s">
        <v>459</v>
      </c>
      <c r="G210" s="13"/>
      <c r="H210" s="13"/>
    </row>
    <row r="211" spans="1:8" ht="12.75">
      <c r="A211" s="8" t="s">
        <v>666</v>
      </c>
      <c r="B211" s="9" t="s">
        <v>610</v>
      </c>
      <c r="C211" s="9" t="s">
        <v>459</v>
      </c>
      <c r="D211" s="9" t="s">
        <v>459</v>
      </c>
      <c r="E211" s="9"/>
      <c r="F211" s="9" t="s">
        <v>459</v>
      </c>
      <c r="G211" s="13"/>
      <c r="H211" s="13"/>
    </row>
    <row r="212" spans="1:8" ht="12.75">
      <c r="A212" s="8"/>
      <c r="B212" s="9"/>
      <c r="C212" s="9"/>
      <c r="D212" s="9"/>
      <c r="E212" s="9"/>
      <c r="F212" s="9"/>
      <c r="G212" s="13"/>
      <c r="H212" s="13"/>
    </row>
    <row r="213" spans="1:8" ht="27">
      <c r="A213" s="18" t="s">
        <v>667</v>
      </c>
      <c r="B213" s="9"/>
      <c r="C213" s="9"/>
      <c r="D213" s="9"/>
      <c r="E213" s="9"/>
      <c r="F213" s="9"/>
      <c r="G213" s="13"/>
      <c r="H213" s="13"/>
    </row>
    <row r="214" spans="1:8" ht="25.5">
      <c r="A214" s="8" t="s">
        <v>668</v>
      </c>
      <c r="B214" s="9" t="s">
        <v>610</v>
      </c>
      <c r="C214" s="9" t="s">
        <v>459</v>
      </c>
      <c r="D214" s="9" t="s">
        <v>459</v>
      </c>
      <c r="E214" s="9"/>
      <c r="F214" s="9" t="s">
        <v>459</v>
      </c>
      <c r="G214" s="13"/>
      <c r="H214" s="13"/>
    </row>
    <row r="215" spans="1:8" ht="25.5">
      <c r="A215" s="8" t="s">
        <v>669</v>
      </c>
      <c r="B215" s="9" t="s">
        <v>610</v>
      </c>
      <c r="C215" s="9" t="s">
        <v>459</v>
      </c>
      <c r="D215" s="9" t="s">
        <v>459</v>
      </c>
      <c r="E215" s="9"/>
      <c r="F215" s="9" t="s">
        <v>459</v>
      </c>
      <c r="G215" s="13"/>
      <c r="H215" s="13"/>
    </row>
    <row r="216" spans="1:8" ht="12.75">
      <c r="A216" s="8"/>
      <c r="B216" s="9"/>
      <c r="C216" s="9"/>
      <c r="D216" s="9"/>
      <c r="E216" s="9"/>
      <c r="F216" s="9"/>
      <c r="G216" s="13"/>
      <c r="H216" s="13"/>
    </row>
    <row r="217" spans="1:8" ht="27">
      <c r="A217" s="8" t="s">
        <v>670</v>
      </c>
      <c r="B217" s="9"/>
      <c r="C217" s="9"/>
      <c r="D217" s="9"/>
      <c r="E217" s="9"/>
      <c r="F217" s="9"/>
      <c r="G217" s="13"/>
      <c r="H217" s="13"/>
    </row>
    <row r="218" spans="1:8" ht="12.75">
      <c r="A218" s="8" t="s">
        <v>671</v>
      </c>
      <c r="B218" s="9" t="s">
        <v>672</v>
      </c>
      <c r="C218" s="9" t="s">
        <v>459</v>
      </c>
      <c r="D218" s="9" t="s">
        <v>459</v>
      </c>
      <c r="E218" s="9"/>
      <c r="F218" s="9" t="s">
        <v>459</v>
      </c>
      <c r="G218" s="13"/>
      <c r="H218" s="13"/>
    </row>
    <row r="219" spans="1:8" ht="12.75">
      <c r="A219" s="8" t="s">
        <v>673</v>
      </c>
      <c r="B219" s="9" t="s">
        <v>659</v>
      </c>
      <c r="C219" s="9" t="s">
        <v>459</v>
      </c>
      <c r="D219" s="9" t="s">
        <v>459</v>
      </c>
      <c r="E219" s="9"/>
      <c r="F219" s="9" t="s">
        <v>459</v>
      </c>
      <c r="G219" s="13"/>
      <c r="H219" s="13"/>
    </row>
    <row r="220" spans="1:8" ht="12.75">
      <c r="A220" s="8" t="s">
        <v>674</v>
      </c>
      <c r="B220" s="9" t="s">
        <v>659</v>
      </c>
      <c r="C220" s="9" t="s">
        <v>459</v>
      </c>
      <c r="D220" s="9" t="s">
        <v>459</v>
      </c>
      <c r="E220" s="9"/>
      <c r="F220" s="9" t="s">
        <v>459</v>
      </c>
      <c r="G220" s="13"/>
      <c r="H220" s="13"/>
    </row>
    <row r="221" spans="1:8" ht="12.75">
      <c r="A221" s="8" t="s">
        <v>675</v>
      </c>
      <c r="B221" s="9" t="s">
        <v>659</v>
      </c>
      <c r="C221" s="9" t="s">
        <v>459</v>
      </c>
      <c r="D221" s="9" t="s">
        <v>459</v>
      </c>
      <c r="E221" s="9"/>
      <c r="F221" s="9" t="s">
        <v>459</v>
      </c>
      <c r="G221" s="13"/>
      <c r="H221" s="13"/>
    </row>
    <row r="222" spans="1:8" ht="12.75">
      <c r="A222" s="8" t="s">
        <v>676</v>
      </c>
      <c r="B222" s="9" t="s">
        <v>610</v>
      </c>
      <c r="C222" s="9" t="s">
        <v>459</v>
      </c>
      <c r="D222" s="9" t="s">
        <v>459</v>
      </c>
      <c r="E222" s="9"/>
      <c r="F222" s="9" t="s">
        <v>459</v>
      </c>
      <c r="G222" s="13"/>
      <c r="H222" s="13"/>
    </row>
    <row r="223" spans="1:8" ht="12.75">
      <c r="A223" s="8" t="s">
        <v>677</v>
      </c>
      <c r="B223" s="9" t="s">
        <v>659</v>
      </c>
      <c r="C223" s="9" t="s">
        <v>459</v>
      </c>
      <c r="D223" s="9" t="s">
        <v>459</v>
      </c>
      <c r="E223" s="9"/>
      <c r="F223" s="9" t="s">
        <v>459</v>
      </c>
      <c r="G223" s="13"/>
      <c r="H223" s="13"/>
    </row>
    <row r="224" spans="1:8" ht="12.75">
      <c r="A224" s="8" t="s">
        <v>678</v>
      </c>
      <c r="B224" s="9" t="s">
        <v>659</v>
      </c>
      <c r="C224" s="9" t="s">
        <v>459</v>
      </c>
      <c r="D224" s="9" t="s">
        <v>459</v>
      </c>
      <c r="E224" s="9"/>
      <c r="F224" s="9" t="s">
        <v>459</v>
      </c>
      <c r="G224" s="13"/>
      <c r="H224" s="13"/>
    </row>
    <row r="225" spans="1:8" ht="12.75">
      <c r="A225" s="8" t="s">
        <v>679</v>
      </c>
      <c r="B225" s="9" t="s">
        <v>659</v>
      </c>
      <c r="C225" s="9" t="s">
        <v>459</v>
      </c>
      <c r="D225" s="9" t="s">
        <v>459</v>
      </c>
      <c r="E225" s="9"/>
      <c r="F225" s="9" t="s">
        <v>459</v>
      </c>
      <c r="G225" s="13"/>
      <c r="H225" s="13"/>
    </row>
    <row r="226" spans="1:8" ht="12.75">
      <c r="A226" s="8"/>
      <c r="B226" s="9"/>
      <c r="C226" s="9"/>
      <c r="D226" s="9"/>
      <c r="E226" s="9"/>
      <c r="F226" s="9"/>
      <c r="G226" s="13"/>
      <c r="H226" s="13"/>
    </row>
    <row r="227" spans="1:8" ht="13.5">
      <c r="A227" s="8" t="s">
        <v>680</v>
      </c>
      <c r="B227" s="9"/>
      <c r="C227" s="9"/>
      <c r="D227" s="9"/>
      <c r="E227" s="9"/>
      <c r="F227" s="9"/>
      <c r="G227" s="13"/>
      <c r="H227" s="13"/>
    </row>
    <row r="228" spans="1:8" ht="12.75">
      <c r="A228" s="8" t="s">
        <v>681</v>
      </c>
      <c r="B228" s="9" t="s">
        <v>467</v>
      </c>
      <c r="C228" s="9" t="s">
        <v>459</v>
      </c>
      <c r="D228" s="9" t="s">
        <v>459</v>
      </c>
      <c r="E228" s="9"/>
      <c r="F228" s="9" t="s">
        <v>459</v>
      </c>
      <c r="G228" s="13"/>
      <c r="H228" s="13"/>
    </row>
    <row r="229" spans="1:8" ht="12.75">
      <c r="A229" s="8" t="s">
        <v>682</v>
      </c>
      <c r="B229" s="9" t="s">
        <v>467</v>
      </c>
      <c r="C229" s="9" t="s">
        <v>459</v>
      </c>
      <c r="D229" s="9" t="s">
        <v>459</v>
      </c>
      <c r="E229" s="9"/>
      <c r="F229" s="9" t="s">
        <v>459</v>
      </c>
      <c r="G229" s="10"/>
      <c r="H229" s="10"/>
    </row>
    <row r="230" spans="1:8" ht="12.75">
      <c r="A230" s="8" t="s">
        <v>683</v>
      </c>
      <c r="B230" s="9" t="s">
        <v>684</v>
      </c>
      <c r="C230" s="9" t="s">
        <v>459</v>
      </c>
      <c r="D230" s="9" t="s">
        <v>459</v>
      </c>
      <c r="E230" s="9"/>
      <c r="F230" s="9" t="s">
        <v>459</v>
      </c>
      <c r="G230" s="10"/>
      <c r="H230" s="10"/>
    </row>
    <row r="231" spans="1:8" ht="12.75">
      <c r="A231" s="8"/>
      <c r="B231" s="9"/>
      <c r="C231" s="9"/>
      <c r="D231" s="9"/>
      <c r="E231" s="9"/>
      <c r="F231" s="9"/>
      <c r="G231" s="10"/>
      <c r="H231" s="10"/>
    </row>
    <row r="232" spans="1:8" ht="25.5">
      <c r="A232" s="14" t="s">
        <v>685</v>
      </c>
      <c r="B232" s="9"/>
      <c r="C232" s="9"/>
      <c r="D232" s="9"/>
      <c r="E232" s="9"/>
      <c r="F232" s="9"/>
      <c r="G232" s="10"/>
      <c r="H232" s="10"/>
    </row>
    <row r="233" spans="1:8" ht="12.75">
      <c r="A233" s="8" t="s">
        <v>686</v>
      </c>
      <c r="B233" s="9" t="s">
        <v>687</v>
      </c>
      <c r="C233" s="9" t="s">
        <v>459</v>
      </c>
      <c r="D233" s="9" t="s">
        <v>459</v>
      </c>
      <c r="E233" s="9"/>
      <c r="F233" s="9" t="s">
        <v>459</v>
      </c>
      <c r="G233" s="10"/>
      <c r="H233" s="10"/>
    </row>
    <row r="234" spans="1:8" ht="12.75">
      <c r="A234" s="17"/>
      <c r="B234" s="10"/>
      <c r="C234" s="10"/>
      <c r="D234" s="10"/>
      <c r="E234" s="10"/>
      <c r="F234" s="10"/>
      <c r="G234" s="10"/>
      <c r="H234" s="10"/>
    </row>
    <row r="235" spans="1:8" ht="12.75">
      <c r="A235" s="351" t="s">
        <v>688</v>
      </c>
      <c r="B235" s="337"/>
      <c r="C235" s="337"/>
      <c r="D235" s="337"/>
      <c r="E235" s="337"/>
      <c r="F235" s="337"/>
      <c r="G235" s="337"/>
      <c r="H235" s="337"/>
    </row>
    <row r="236" spans="1:8" ht="12.75">
      <c r="A236" s="351"/>
      <c r="B236" s="337"/>
      <c r="C236" s="337"/>
      <c r="D236" s="337"/>
      <c r="E236" s="337"/>
      <c r="F236" s="337"/>
      <c r="G236" s="337"/>
      <c r="H236" s="337"/>
    </row>
    <row r="237" spans="1:8" ht="25.5">
      <c r="A237" s="11" t="s">
        <v>692</v>
      </c>
      <c r="B237" s="10" t="s">
        <v>693</v>
      </c>
      <c r="C237" s="10" t="s">
        <v>459</v>
      </c>
      <c r="D237" s="10" t="s">
        <v>459</v>
      </c>
      <c r="E237" s="10"/>
      <c r="F237" s="10" t="s">
        <v>459</v>
      </c>
      <c r="G237" s="10" t="s">
        <v>459</v>
      </c>
      <c r="H237" s="10" t="s">
        <v>459</v>
      </c>
    </row>
    <row r="238" spans="1:8" ht="38.25">
      <c r="A238" s="11" t="s">
        <v>431</v>
      </c>
      <c r="B238" s="10" t="s">
        <v>693</v>
      </c>
      <c r="C238" s="10" t="s">
        <v>459</v>
      </c>
      <c r="D238" s="10" t="s">
        <v>459</v>
      </c>
      <c r="E238" s="10"/>
      <c r="F238" s="10" t="s">
        <v>459</v>
      </c>
      <c r="G238" s="10" t="s">
        <v>459</v>
      </c>
      <c r="H238" s="10" t="s">
        <v>459</v>
      </c>
    </row>
    <row r="239" spans="1:8" ht="25.5">
      <c r="A239" s="11" t="s">
        <v>432</v>
      </c>
      <c r="B239" s="10" t="s">
        <v>693</v>
      </c>
      <c r="C239" s="10" t="s">
        <v>459</v>
      </c>
      <c r="D239" s="10" t="s">
        <v>459</v>
      </c>
      <c r="E239" s="10"/>
      <c r="F239" s="10" t="s">
        <v>459</v>
      </c>
      <c r="G239" s="10" t="s">
        <v>459</v>
      </c>
      <c r="H239" s="10" t="s">
        <v>459</v>
      </c>
    </row>
    <row r="240" spans="1:8" ht="25.5">
      <c r="A240" s="8" t="s">
        <v>433</v>
      </c>
      <c r="B240" s="10" t="s">
        <v>694</v>
      </c>
      <c r="C240" s="10" t="s">
        <v>459</v>
      </c>
      <c r="D240" s="10"/>
      <c r="E240" s="10"/>
      <c r="F240" s="10" t="s">
        <v>459</v>
      </c>
      <c r="G240" s="10"/>
      <c r="H240" s="10"/>
    </row>
    <row r="241" spans="1:8" ht="12.75">
      <c r="A241" s="343" t="s">
        <v>434</v>
      </c>
      <c r="B241" s="337" t="s">
        <v>694</v>
      </c>
      <c r="C241" s="337" t="s">
        <v>459</v>
      </c>
      <c r="D241" s="337"/>
      <c r="E241" s="337"/>
      <c r="F241" s="337" t="s">
        <v>459</v>
      </c>
      <c r="G241" s="337"/>
      <c r="H241" s="337"/>
    </row>
    <row r="242" spans="1:8" ht="12.75">
      <c r="A242" s="343"/>
      <c r="B242" s="337"/>
      <c r="C242" s="337"/>
      <c r="D242" s="337"/>
      <c r="E242" s="337"/>
      <c r="F242" s="337"/>
      <c r="G242" s="337"/>
      <c r="H242" s="337"/>
    </row>
    <row r="243" spans="1:8" ht="38.25">
      <c r="A243" s="8" t="s">
        <v>435</v>
      </c>
      <c r="B243" s="10" t="s">
        <v>467</v>
      </c>
      <c r="C243" s="10" t="s">
        <v>459</v>
      </c>
      <c r="D243" s="10" t="s">
        <v>459</v>
      </c>
      <c r="E243" s="10"/>
      <c r="F243" s="10" t="s">
        <v>459</v>
      </c>
      <c r="G243" s="10" t="s">
        <v>459</v>
      </c>
      <c r="H243" s="10"/>
    </row>
    <row r="244" spans="1:8" ht="12.75">
      <c r="A244" s="14"/>
      <c r="B244" s="344"/>
      <c r="C244" s="340"/>
      <c r="D244" s="340"/>
      <c r="E244" s="340"/>
      <c r="F244" s="340"/>
      <c r="G244" s="340"/>
      <c r="H244" s="340"/>
    </row>
    <row r="245" spans="1:8" ht="38.25">
      <c r="A245" s="15" t="s">
        <v>695</v>
      </c>
      <c r="B245" s="344"/>
      <c r="C245" s="340"/>
      <c r="D245" s="340"/>
      <c r="E245" s="340"/>
      <c r="F245" s="340"/>
      <c r="G245" s="340"/>
      <c r="H245" s="340"/>
    </row>
    <row r="246" spans="1:8" ht="12.75">
      <c r="A246" s="8" t="s">
        <v>697</v>
      </c>
      <c r="B246" s="9"/>
      <c r="C246" s="10"/>
      <c r="D246" s="10"/>
      <c r="E246" s="10"/>
      <c r="F246" s="10"/>
      <c r="G246" s="10"/>
      <c r="H246" s="10"/>
    </row>
    <row r="247" spans="1:8" ht="12.75">
      <c r="A247" s="11" t="s">
        <v>466</v>
      </c>
      <c r="B247" s="10" t="s">
        <v>467</v>
      </c>
      <c r="C247" s="10" t="s">
        <v>459</v>
      </c>
      <c r="D247" s="10" t="s">
        <v>459</v>
      </c>
      <c r="E247" s="10"/>
      <c r="F247" s="10" t="s">
        <v>459</v>
      </c>
      <c r="G247" s="10" t="s">
        <v>459</v>
      </c>
      <c r="H247" s="10" t="s">
        <v>459</v>
      </c>
    </row>
    <row r="248" spans="1:8" ht="25.5">
      <c r="A248" s="16" t="s">
        <v>698</v>
      </c>
      <c r="B248" s="10" t="s">
        <v>469</v>
      </c>
      <c r="C248" s="10" t="s">
        <v>459</v>
      </c>
      <c r="D248" s="10" t="s">
        <v>459</v>
      </c>
      <c r="E248" s="10" t="s">
        <v>459</v>
      </c>
      <c r="F248" s="10" t="s">
        <v>459</v>
      </c>
      <c r="G248" s="10" t="s">
        <v>459</v>
      </c>
      <c r="H248" s="10" t="s">
        <v>459</v>
      </c>
    </row>
    <row r="249" spans="1:8" ht="12.75">
      <c r="A249" s="20" t="s">
        <v>699</v>
      </c>
      <c r="B249" s="337"/>
      <c r="C249" s="337"/>
      <c r="D249" s="337"/>
      <c r="E249" s="337"/>
      <c r="F249" s="337"/>
      <c r="G249" s="337"/>
      <c r="H249" s="337"/>
    </row>
    <row r="250" spans="1:8" ht="12.75">
      <c r="A250" s="21" t="s">
        <v>700</v>
      </c>
      <c r="B250" s="337"/>
      <c r="C250" s="337"/>
      <c r="D250" s="337"/>
      <c r="E250" s="337"/>
      <c r="F250" s="337"/>
      <c r="G250" s="337"/>
      <c r="H250" s="337"/>
    </row>
    <row r="251" spans="1:8" ht="12.75">
      <c r="A251" s="11" t="s">
        <v>701</v>
      </c>
      <c r="B251" s="10"/>
      <c r="C251" s="10"/>
      <c r="D251" s="10"/>
      <c r="E251" s="10"/>
      <c r="F251" s="10"/>
      <c r="G251" s="10"/>
      <c r="H251" s="10"/>
    </row>
    <row r="252" spans="1:8" ht="12.75">
      <c r="A252" s="11" t="s">
        <v>466</v>
      </c>
      <c r="B252" s="10" t="s">
        <v>467</v>
      </c>
      <c r="C252" s="10" t="s">
        <v>459</v>
      </c>
      <c r="D252" s="10" t="s">
        <v>459</v>
      </c>
      <c r="E252" s="10"/>
      <c r="F252" s="10" t="s">
        <v>459</v>
      </c>
      <c r="G252" s="10" t="s">
        <v>459</v>
      </c>
      <c r="H252" s="10" t="s">
        <v>459</v>
      </c>
    </row>
    <row r="253" spans="1:8" ht="12.75">
      <c r="A253" s="338" t="s">
        <v>702</v>
      </c>
      <c r="B253" s="337" t="s">
        <v>469</v>
      </c>
      <c r="C253" s="337" t="s">
        <v>459</v>
      </c>
      <c r="D253" s="337" t="s">
        <v>459</v>
      </c>
      <c r="E253" s="337" t="s">
        <v>459</v>
      </c>
      <c r="F253" s="337" t="s">
        <v>459</v>
      </c>
      <c r="G253" s="337" t="s">
        <v>459</v>
      </c>
      <c r="H253" s="337" t="s">
        <v>459</v>
      </c>
    </row>
    <row r="254" spans="1:8" ht="12.75">
      <c r="A254" s="338"/>
      <c r="B254" s="337"/>
      <c r="C254" s="337"/>
      <c r="D254" s="337"/>
      <c r="E254" s="337"/>
      <c r="F254" s="337"/>
      <c r="G254" s="337"/>
      <c r="H254" s="337"/>
    </row>
    <row r="255" spans="1:8" ht="12.75">
      <c r="A255" s="11" t="s">
        <v>703</v>
      </c>
      <c r="B255" s="10"/>
      <c r="C255" s="10"/>
      <c r="D255" s="10"/>
      <c r="E255" s="10"/>
      <c r="F255" s="10"/>
      <c r="G255" s="10"/>
      <c r="H255" s="10"/>
    </row>
    <row r="256" spans="1:8" ht="12.75">
      <c r="A256" s="11" t="s">
        <v>704</v>
      </c>
      <c r="B256" s="10"/>
      <c r="C256" s="10"/>
      <c r="D256" s="10"/>
      <c r="E256" s="10"/>
      <c r="F256" s="10"/>
      <c r="G256" s="10"/>
      <c r="H256" s="10"/>
    </row>
    <row r="257" spans="1:8" ht="12.75">
      <c r="A257" s="11" t="s">
        <v>705</v>
      </c>
      <c r="B257" s="10" t="s">
        <v>467</v>
      </c>
      <c r="C257" s="10" t="s">
        <v>459</v>
      </c>
      <c r="D257" s="10"/>
      <c r="E257" s="10"/>
      <c r="F257" s="10" t="s">
        <v>459</v>
      </c>
      <c r="G257" s="10" t="s">
        <v>459</v>
      </c>
      <c r="H257" s="10"/>
    </row>
    <row r="258" spans="1:8" ht="25.5">
      <c r="A258" s="11" t="s">
        <v>495</v>
      </c>
      <c r="B258" s="10" t="s">
        <v>469</v>
      </c>
      <c r="C258" s="10" t="s">
        <v>459</v>
      </c>
      <c r="D258" s="10"/>
      <c r="E258" s="10"/>
      <c r="F258" s="10" t="s">
        <v>459</v>
      </c>
      <c r="G258" s="10" t="s">
        <v>459</v>
      </c>
      <c r="H258" s="10"/>
    </row>
    <row r="259" spans="1:8" ht="12.75">
      <c r="A259" s="11" t="s">
        <v>706</v>
      </c>
      <c r="B259" s="10"/>
      <c r="C259" s="10"/>
      <c r="D259" s="10"/>
      <c r="E259" s="10"/>
      <c r="F259" s="10"/>
      <c r="G259" s="10"/>
      <c r="H259" s="10"/>
    </row>
    <row r="260" spans="1:8" ht="12.75">
      <c r="A260" s="11" t="s">
        <v>707</v>
      </c>
      <c r="B260" s="10" t="s">
        <v>467</v>
      </c>
      <c r="C260" s="10" t="s">
        <v>459</v>
      </c>
      <c r="D260" s="10"/>
      <c r="E260" s="10"/>
      <c r="F260" s="10" t="s">
        <v>459</v>
      </c>
      <c r="G260" s="10" t="s">
        <v>459</v>
      </c>
      <c r="H260" s="10" t="s">
        <v>459</v>
      </c>
    </row>
    <row r="261" spans="1:8" ht="12.75">
      <c r="A261" s="11" t="s">
        <v>708</v>
      </c>
      <c r="B261" s="10"/>
      <c r="C261" s="10"/>
      <c r="D261" s="10"/>
      <c r="E261" s="10"/>
      <c r="F261" s="10"/>
      <c r="G261" s="10"/>
      <c r="H261" s="10"/>
    </row>
    <row r="262" spans="1:8" ht="12.75">
      <c r="A262" s="11" t="s">
        <v>705</v>
      </c>
      <c r="B262" s="10" t="s">
        <v>467</v>
      </c>
      <c r="C262" s="10" t="s">
        <v>459</v>
      </c>
      <c r="D262" s="10"/>
      <c r="E262" s="10"/>
      <c r="F262" s="10" t="s">
        <v>459</v>
      </c>
      <c r="G262" s="10" t="s">
        <v>459</v>
      </c>
      <c r="H262" s="10"/>
    </row>
    <row r="263" spans="1:8" ht="25.5">
      <c r="A263" s="11" t="s">
        <v>702</v>
      </c>
      <c r="B263" s="10" t="s">
        <v>469</v>
      </c>
      <c r="C263" s="10" t="s">
        <v>459</v>
      </c>
      <c r="D263" s="10"/>
      <c r="E263" s="10"/>
      <c r="F263" s="10" t="s">
        <v>459</v>
      </c>
      <c r="G263" s="10" t="s">
        <v>459</v>
      </c>
      <c r="H263" s="10"/>
    </row>
    <row r="264" spans="1:8" ht="12.75">
      <c r="A264" s="11" t="s">
        <v>709</v>
      </c>
      <c r="B264" s="10"/>
      <c r="C264" s="10"/>
      <c r="D264" s="10"/>
      <c r="E264" s="10"/>
      <c r="F264" s="10"/>
      <c r="G264" s="10"/>
      <c r="H264" s="10"/>
    </row>
    <row r="265" spans="1:8" ht="12.75">
      <c r="A265" s="11" t="s">
        <v>705</v>
      </c>
      <c r="B265" s="10" t="s">
        <v>467</v>
      </c>
      <c r="C265" s="10" t="s">
        <v>459</v>
      </c>
      <c r="D265" s="10"/>
      <c r="E265" s="10"/>
      <c r="F265" s="10" t="s">
        <v>459</v>
      </c>
      <c r="G265" s="10" t="s">
        <v>459</v>
      </c>
      <c r="H265" s="10"/>
    </row>
    <row r="266" spans="1:8" ht="25.5">
      <c r="A266" s="11" t="s">
        <v>702</v>
      </c>
      <c r="B266" s="10" t="s">
        <v>469</v>
      </c>
      <c r="C266" s="10" t="s">
        <v>459</v>
      </c>
      <c r="D266" s="10"/>
      <c r="E266" s="10"/>
      <c r="F266" s="10" t="s">
        <v>459</v>
      </c>
      <c r="G266" s="10" t="s">
        <v>459</v>
      </c>
      <c r="H266" s="10"/>
    </row>
    <row r="267" spans="1:8" ht="12.75">
      <c r="A267" s="11" t="s">
        <v>710</v>
      </c>
      <c r="B267" s="10"/>
      <c r="C267" s="10"/>
      <c r="D267" s="10"/>
      <c r="E267" s="10"/>
      <c r="F267" s="10"/>
      <c r="G267" s="10"/>
      <c r="H267" s="10"/>
    </row>
    <row r="268" spans="1:8" ht="12.75">
      <c r="A268" s="11" t="s">
        <v>705</v>
      </c>
      <c r="B268" s="10" t="s">
        <v>467</v>
      </c>
      <c r="C268" s="10" t="s">
        <v>459</v>
      </c>
      <c r="D268" s="10"/>
      <c r="E268" s="10"/>
      <c r="F268" s="10" t="s">
        <v>459</v>
      </c>
      <c r="G268" s="10" t="s">
        <v>459</v>
      </c>
      <c r="H268" s="10"/>
    </row>
    <row r="269" spans="1:8" ht="25.5">
      <c r="A269" s="11" t="s">
        <v>711</v>
      </c>
      <c r="B269" s="10" t="s">
        <v>469</v>
      </c>
      <c r="C269" s="10" t="s">
        <v>459</v>
      </c>
      <c r="D269" s="10"/>
      <c r="E269" s="10"/>
      <c r="F269" s="10" t="s">
        <v>459</v>
      </c>
      <c r="G269" s="10" t="s">
        <v>459</v>
      </c>
      <c r="H269" s="10"/>
    </row>
    <row r="270" spans="1:8" ht="12.75">
      <c r="A270" s="11" t="s">
        <v>712</v>
      </c>
      <c r="B270" s="10"/>
      <c r="C270" s="10"/>
      <c r="D270" s="10"/>
      <c r="E270" s="10"/>
      <c r="F270" s="10"/>
      <c r="G270" s="10"/>
      <c r="H270" s="10"/>
    </row>
    <row r="271" spans="1:8" ht="12.75">
      <c r="A271" s="11" t="s">
        <v>705</v>
      </c>
      <c r="B271" s="10" t="s">
        <v>467</v>
      </c>
      <c r="C271" s="10" t="s">
        <v>459</v>
      </c>
      <c r="D271" s="10"/>
      <c r="E271" s="10"/>
      <c r="F271" s="10" t="s">
        <v>459</v>
      </c>
      <c r="G271" s="10" t="s">
        <v>459</v>
      </c>
      <c r="H271" s="10"/>
    </row>
    <row r="272" spans="1:8" ht="25.5">
      <c r="A272" s="11" t="s">
        <v>702</v>
      </c>
      <c r="B272" s="10" t="s">
        <v>469</v>
      </c>
      <c r="C272" s="10" t="s">
        <v>459</v>
      </c>
      <c r="D272" s="10"/>
      <c r="E272" s="10"/>
      <c r="F272" s="10" t="s">
        <v>459</v>
      </c>
      <c r="G272" s="10" t="s">
        <v>459</v>
      </c>
      <c r="H272" s="10"/>
    </row>
    <row r="273" spans="1:8" ht="12.75">
      <c r="A273" s="11" t="s">
        <v>713</v>
      </c>
      <c r="B273" s="10"/>
      <c r="C273" s="10"/>
      <c r="D273" s="10"/>
      <c r="E273" s="10"/>
      <c r="F273" s="10"/>
      <c r="G273" s="10"/>
      <c r="H273" s="10"/>
    </row>
    <row r="274" spans="1:8" ht="12.75">
      <c r="A274" s="11" t="s">
        <v>705</v>
      </c>
      <c r="B274" s="10" t="s">
        <v>467</v>
      </c>
      <c r="C274" s="10" t="s">
        <v>459</v>
      </c>
      <c r="D274" s="10"/>
      <c r="E274" s="10"/>
      <c r="F274" s="10" t="s">
        <v>459</v>
      </c>
      <c r="G274" s="10" t="s">
        <v>459</v>
      </c>
      <c r="H274" s="10" t="s">
        <v>459</v>
      </c>
    </row>
    <row r="275" spans="1:8" ht="25.5">
      <c r="A275" s="11" t="s">
        <v>702</v>
      </c>
      <c r="B275" s="10" t="s">
        <v>469</v>
      </c>
      <c r="C275" s="10" t="s">
        <v>459</v>
      </c>
      <c r="D275" s="10"/>
      <c r="E275" s="10"/>
      <c r="F275" s="10" t="s">
        <v>459</v>
      </c>
      <c r="G275" s="10" t="s">
        <v>459</v>
      </c>
      <c r="H275" s="10" t="s">
        <v>459</v>
      </c>
    </row>
    <row r="276" spans="1:8" ht="12.75">
      <c r="A276" s="11" t="s">
        <v>714</v>
      </c>
      <c r="B276" s="10"/>
      <c r="C276" s="10"/>
      <c r="D276" s="10"/>
      <c r="E276" s="10"/>
      <c r="F276" s="10"/>
      <c r="G276" s="10"/>
      <c r="H276" s="10"/>
    </row>
    <row r="277" spans="1:8" ht="12.75">
      <c r="A277" s="11" t="s">
        <v>715</v>
      </c>
      <c r="B277" s="10"/>
      <c r="C277" s="10"/>
      <c r="D277" s="10"/>
      <c r="E277" s="10"/>
      <c r="F277" s="10"/>
      <c r="G277" s="10"/>
      <c r="H277" s="10"/>
    </row>
    <row r="278" spans="1:8" ht="12.75">
      <c r="A278" s="11" t="s">
        <v>705</v>
      </c>
      <c r="B278" s="10" t="s">
        <v>467</v>
      </c>
      <c r="C278" s="10" t="s">
        <v>459</v>
      </c>
      <c r="D278" s="10"/>
      <c r="E278" s="10"/>
      <c r="F278" s="10" t="s">
        <v>459</v>
      </c>
      <c r="G278" s="10"/>
      <c r="H278" s="10"/>
    </row>
    <row r="279" spans="1:8" ht="25.5">
      <c r="A279" s="11" t="s">
        <v>702</v>
      </c>
      <c r="B279" s="10" t="s">
        <v>469</v>
      </c>
      <c r="C279" s="10" t="s">
        <v>459</v>
      </c>
      <c r="D279" s="10"/>
      <c r="E279" s="10"/>
      <c r="F279" s="10" t="s">
        <v>459</v>
      </c>
      <c r="G279" s="10"/>
      <c r="H279" s="10"/>
    </row>
    <row r="280" spans="1:8" ht="12.75">
      <c r="A280" s="11" t="s">
        <v>716</v>
      </c>
      <c r="B280" s="10"/>
      <c r="C280" s="10"/>
      <c r="D280" s="10"/>
      <c r="E280" s="10"/>
      <c r="F280" s="10"/>
      <c r="G280" s="10"/>
      <c r="H280" s="10"/>
    </row>
    <row r="281" spans="1:8" ht="12.75">
      <c r="A281" s="11" t="s">
        <v>705</v>
      </c>
      <c r="B281" s="10" t="s">
        <v>467</v>
      </c>
      <c r="C281" s="10" t="s">
        <v>459</v>
      </c>
      <c r="D281" s="10"/>
      <c r="E281" s="10"/>
      <c r="F281" s="10" t="s">
        <v>459</v>
      </c>
      <c r="G281" s="10" t="s">
        <v>459</v>
      </c>
      <c r="H281" s="10" t="s">
        <v>459</v>
      </c>
    </row>
    <row r="282" spans="1:8" ht="25.5">
      <c r="A282" s="11" t="s">
        <v>702</v>
      </c>
      <c r="B282" s="10" t="s">
        <v>469</v>
      </c>
      <c r="C282" s="10" t="s">
        <v>459</v>
      </c>
      <c r="D282" s="10"/>
      <c r="E282" s="10"/>
      <c r="F282" s="10" t="s">
        <v>459</v>
      </c>
      <c r="G282" s="10" t="s">
        <v>459</v>
      </c>
      <c r="H282" s="10" t="s">
        <v>459</v>
      </c>
    </row>
    <row r="283" spans="1:8" ht="12.75">
      <c r="A283" s="11" t="s">
        <v>717</v>
      </c>
      <c r="B283" s="10"/>
      <c r="C283" s="10"/>
      <c r="D283" s="10"/>
      <c r="E283" s="10"/>
      <c r="F283" s="10"/>
      <c r="G283" s="10"/>
      <c r="H283" s="10"/>
    </row>
    <row r="284" spans="1:8" ht="12.75">
      <c r="A284" s="11" t="s">
        <v>705</v>
      </c>
      <c r="B284" s="10" t="s">
        <v>467</v>
      </c>
      <c r="C284" s="10" t="s">
        <v>459</v>
      </c>
      <c r="D284" s="10"/>
      <c r="E284" s="10"/>
      <c r="F284" s="10" t="s">
        <v>459</v>
      </c>
      <c r="G284" s="10" t="s">
        <v>459</v>
      </c>
      <c r="H284" s="10"/>
    </row>
    <row r="285" spans="1:8" ht="25.5">
      <c r="A285" s="11" t="s">
        <v>702</v>
      </c>
      <c r="B285" s="10" t="s">
        <v>469</v>
      </c>
      <c r="C285" s="10" t="s">
        <v>459</v>
      </c>
      <c r="D285" s="10"/>
      <c r="E285" s="10"/>
      <c r="F285" s="10" t="s">
        <v>459</v>
      </c>
      <c r="G285" s="10" t="s">
        <v>459</v>
      </c>
      <c r="H285" s="10"/>
    </row>
    <row r="286" spans="1:8" ht="12.75">
      <c r="A286" s="11" t="s">
        <v>718</v>
      </c>
      <c r="B286" s="10"/>
      <c r="C286" s="10"/>
      <c r="D286" s="10"/>
      <c r="E286" s="10"/>
      <c r="F286" s="10"/>
      <c r="G286" s="10"/>
      <c r="H286" s="10"/>
    </row>
    <row r="287" spans="1:8" ht="12.75">
      <c r="A287" s="11" t="s">
        <v>705</v>
      </c>
      <c r="B287" s="10" t="s">
        <v>467</v>
      </c>
      <c r="C287" s="10" t="s">
        <v>459</v>
      </c>
      <c r="D287" s="10"/>
      <c r="E287" s="10"/>
      <c r="F287" s="10" t="s">
        <v>459</v>
      </c>
      <c r="G287" s="10" t="s">
        <v>459</v>
      </c>
      <c r="H287" s="10"/>
    </row>
    <row r="288" spans="1:8" ht="25.5">
      <c r="A288" s="11" t="s">
        <v>702</v>
      </c>
      <c r="B288" s="10" t="s">
        <v>469</v>
      </c>
      <c r="C288" s="10" t="s">
        <v>459</v>
      </c>
      <c r="D288" s="10"/>
      <c r="E288" s="10"/>
      <c r="F288" s="10" t="s">
        <v>459</v>
      </c>
      <c r="G288" s="10" t="s">
        <v>459</v>
      </c>
      <c r="H288" s="10"/>
    </row>
    <row r="289" spans="1:8" ht="12.75">
      <c r="A289" s="11" t="s">
        <v>719</v>
      </c>
      <c r="B289" s="10"/>
      <c r="C289" s="10"/>
      <c r="D289" s="10"/>
      <c r="E289" s="10"/>
      <c r="F289" s="10"/>
      <c r="G289" s="10"/>
      <c r="H289" s="10"/>
    </row>
    <row r="290" spans="1:8" ht="12.75">
      <c r="A290" s="11" t="s">
        <v>705</v>
      </c>
      <c r="B290" s="10" t="s">
        <v>467</v>
      </c>
      <c r="C290" s="10" t="s">
        <v>459</v>
      </c>
      <c r="D290" s="10"/>
      <c r="E290" s="10"/>
      <c r="F290" s="10" t="s">
        <v>459</v>
      </c>
      <c r="G290" s="10" t="s">
        <v>459</v>
      </c>
      <c r="H290" s="10"/>
    </row>
    <row r="291" spans="1:8" ht="25.5">
      <c r="A291" s="11" t="s">
        <v>702</v>
      </c>
      <c r="B291" s="10" t="s">
        <v>469</v>
      </c>
      <c r="C291" s="10" t="s">
        <v>459</v>
      </c>
      <c r="D291" s="10"/>
      <c r="E291" s="10"/>
      <c r="F291" s="10" t="s">
        <v>459</v>
      </c>
      <c r="G291" s="10" t="s">
        <v>459</v>
      </c>
      <c r="H291" s="10"/>
    </row>
    <row r="292" spans="1:8" ht="12.75">
      <c r="A292" s="11" t="s">
        <v>720</v>
      </c>
      <c r="B292" s="10"/>
      <c r="C292" s="10"/>
      <c r="D292" s="10"/>
      <c r="E292" s="10"/>
      <c r="F292" s="10"/>
      <c r="G292" s="10"/>
      <c r="H292" s="10"/>
    </row>
    <row r="293" spans="1:8" ht="25.5">
      <c r="A293" s="11" t="s">
        <v>721</v>
      </c>
      <c r="B293" s="10"/>
      <c r="C293" s="10"/>
      <c r="D293" s="10"/>
      <c r="E293" s="10"/>
      <c r="F293" s="10"/>
      <c r="G293" s="10"/>
      <c r="H293" s="10"/>
    </row>
    <row r="294" spans="1:8" ht="12.75">
      <c r="A294" s="11" t="s">
        <v>722</v>
      </c>
      <c r="B294" s="10" t="s">
        <v>467</v>
      </c>
      <c r="C294" s="10" t="s">
        <v>459</v>
      </c>
      <c r="D294" s="10"/>
      <c r="E294" s="10"/>
      <c r="F294" s="10" t="s">
        <v>459</v>
      </c>
      <c r="G294" s="10" t="s">
        <v>459</v>
      </c>
      <c r="H294" s="10"/>
    </row>
    <row r="295" spans="1:8" ht="25.5">
      <c r="A295" s="11" t="s">
        <v>723</v>
      </c>
      <c r="B295" s="10" t="s">
        <v>469</v>
      </c>
      <c r="C295" s="10" t="s">
        <v>459</v>
      </c>
      <c r="D295" s="10"/>
      <c r="E295" s="10"/>
      <c r="F295" s="10" t="s">
        <v>459</v>
      </c>
      <c r="G295" s="10" t="s">
        <v>459</v>
      </c>
      <c r="H295" s="10"/>
    </row>
    <row r="296" spans="1:8" ht="25.5">
      <c r="A296" s="11" t="s">
        <v>724</v>
      </c>
      <c r="B296" s="10"/>
      <c r="C296" s="10"/>
      <c r="D296" s="10"/>
      <c r="E296" s="10"/>
      <c r="F296" s="10"/>
      <c r="G296" s="10"/>
      <c r="H296" s="10"/>
    </row>
    <row r="297" spans="1:8" ht="12.75">
      <c r="A297" s="11" t="s">
        <v>722</v>
      </c>
      <c r="B297" s="10" t="s">
        <v>467</v>
      </c>
      <c r="C297" s="10" t="s">
        <v>459</v>
      </c>
      <c r="D297" s="10"/>
      <c r="E297" s="10"/>
      <c r="F297" s="10" t="s">
        <v>459</v>
      </c>
      <c r="G297" s="10" t="s">
        <v>459</v>
      </c>
      <c r="H297" s="10"/>
    </row>
    <row r="298" spans="1:8" ht="25.5">
      <c r="A298" s="11" t="s">
        <v>723</v>
      </c>
      <c r="B298" s="10" t="s">
        <v>469</v>
      </c>
      <c r="C298" s="10" t="s">
        <v>459</v>
      </c>
      <c r="D298" s="10"/>
      <c r="E298" s="10"/>
      <c r="F298" s="10" t="s">
        <v>459</v>
      </c>
      <c r="G298" s="10" t="s">
        <v>459</v>
      </c>
      <c r="H298" s="10"/>
    </row>
    <row r="299" spans="1:8" ht="12.75">
      <c r="A299" s="11" t="s">
        <v>725</v>
      </c>
      <c r="B299" s="10"/>
      <c r="C299" s="10"/>
      <c r="D299" s="10"/>
      <c r="E299" s="10"/>
      <c r="F299" s="10"/>
      <c r="G299" s="10"/>
      <c r="H299" s="10"/>
    </row>
    <row r="300" spans="1:8" ht="12.75">
      <c r="A300" s="11" t="s">
        <v>705</v>
      </c>
      <c r="B300" s="10" t="s">
        <v>467</v>
      </c>
      <c r="C300" s="10" t="s">
        <v>459</v>
      </c>
      <c r="D300" s="10"/>
      <c r="E300" s="10"/>
      <c r="F300" s="10" t="s">
        <v>459</v>
      </c>
      <c r="G300" s="10" t="s">
        <v>459</v>
      </c>
      <c r="H300" s="10"/>
    </row>
    <row r="301" spans="1:8" ht="25.5">
      <c r="A301" s="11" t="s">
        <v>702</v>
      </c>
      <c r="B301" s="10" t="s">
        <v>469</v>
      </c>
      <c r="C301" s="10" t="s">
        <v>459</v>
      </c>
      <c r="D301" s="10"/>
      <c r="E301" s="10"/>
      <c r="F301" s="10" t="s">
        <v>459</v>
      </c>
      <c r="G301" s="10" t="s">
        <v>459</v>
      </c>
      <c r="H301" s="10"/>
    </row>
    <row r="302" spans="1:8" ht="12.75">
      <c r="A302" s="11" t="s">
        <v>726</v>
      </c>
      <c r="B302" s="10"/>
      <c r="C302" s="10"/>
      <c r="D302" s="10"/>
      <c r="E302" s="10"/>
      <c r="F302" s="10"/>
      <c r="G302" s="10"/>
      <c r="H302" s="10"/>
    </row>
    <row r="303" spans="1:8" ht="25.5">
      <c r="A303" s="11" t="s">
        <v>727</v>
      </c>
      <c r="B303" s="10"/>
      <c r="C303" s="10"/>
      <c r="D303" s="10"/>
      <c r="E303" s="10"/>
      <c r="F303" s="10"/>
      <c r="G303" s="10"/>
      <c r="H303" s="10"/>
    </row>
    <row r="304" spans="1:8" ht="12.75">
      <c r="A304" s="11" t="s">
        <v>722</v>
      </c>
      <c r="B304" s="10" t="s">
        <v>467</v>
      </c>
      <c r="C304" s="10" t="s">
        <v>459</v>
      </c>
      <c r="D304" s="10"/>
      <c r="E304" s="10"/>
      <c r="F304" s="10" t="s">
        <v>459</v>
      </c>
      <c r="G304" s="10" t="s">
        <v>459</v>
      </c>
      <c r="H304" s="10"/>
    </row>
    <row r="305" spans="1:8" ht="25.5">
      <c r="A305" s="11" t="s">
        <v>723</v>
      </c>
      <c r="B305" s="10" t="s">
        <v>469</v>
      </c>
      <c r="C305" s="10" t="s">
        <v>459</v>
      </c>
      <c r="D305" s="10"/>
      <c r="E305" s="10"/>
      <c r="F305" s="10" t="s">
        <v>459</v>
      </c>
      <c r="G305" s="10" t="s">
        <v>459</v>
      </c>
      <c r="H305" s="10"/>
    </row>
    <row r="306" spans="1:8" ht="25.5">
      <c r="A306" s="11" t="s">
        <v>728</v>
      </c>
      <c r="B306" s="10"/>
      <c r="C306" s="10"/>
      <c r="D306" s="10"/>
      <c r="E306" s="10"/>
      <c r="F306" s="10"/>
      <c r="G306" s="10"/>
      <c r="H306" s="10"/>
    </row>
    <row r="307" spans="1:8" ht="12.75">
      <c r="A307" s="11" t="s">
        <v>729</v>
      </c>
      <c r="B307" s="10" t="s">
        <v>730</v>
      </c>
      <c r="C307" s="10" t="s">
        <v>459</v>
      </c>
      <c r="D307" s="10"/>
      <c r="E307" s="10"/>
      <c r="F307" s="10" t="s">
        <v>459</v>
      </c>
      <c r="G307" s="10" t="s">
        <v>459</v>
      </c>
      <c r="H307" s="10"/>
    </row>
    <row r="308" spans="1:8" ht="25.5">
      <c r="A308" s="11" t="s">
        <v>731</v>
      </c>
      <c r="B308" s="10" t="s">
        <v>469</v>
      </c>
      <c r="C308" s="10" t="s">
        <v>459</v>
      </c>
      <c r="D308" s="10"/>
      <c r="E308" s="10"/>
      <c r="F308" s="10" t="s">
        <v>459</v>
      </c>
      <c r="G308" s="10" t="s">
        <v>459</v>
      </c>
      <c r="H308" s="10"/>
    </row>
    <row r="309" spans="1:8" ht="12.75">
      <c r="A309" s="11" t="s">
        <v>732</v>
      </c>
      <c r="B309" s="10"/>
      <c r="C309" s="10"/>
      <c r="D309" s="10"/>
      <c r="E309" s="10"/>
      <c r="F309" s="10"/>
      <c r="G309" s="10"/>
      <c r="H309" s="10"/>
    </row>
    <row r="310" spans="1:8" ht="12.75">
      <c r="A310" s="11" t="s">
        <v>705</v>
      </c>
      <c r="B310" s="10" t="s">
        <v>730</v>
      </c>
      <c r="C310" s="10" t="s">
        <v>459</v>
      </c>
      <c r="D310" s="10"/>
      <c r="E310" s="10"/>
      <c r="F310" s="10" t="s">
        <v>459</v>
      </c>
      <c r="G310" s="10" t="s">
        <v>459</v>
      </c>
      <c r="H310" s="10"/>
    </row>
    <row r="311" spans="1:8" ht="25.5">
      <c r="A311" s="11" t="s">
        <v>702</v>
      </c>
      <c r="B311" s="10" t="s">
        <v>469</v>
      </c>
      <c r="C311" s="10" t="s">
        <v>459</v>
      </c>
      <c r="D311" s="10"/>
      <c r="E311" s="10"/>
      <c r="F311" s="10" t="s">
        <v>459</v>
      </c>
      <c r="G311" s="10" t="s">
        <v>459</v>
      </c>
      <c r="H311" s="10"/>
    </row>
    <row r="312" spans="1:8" ht="12.75">
      <c r="A312" s="11" t="s">
        <v>733</v>
      </c>
      <c r="B312" s="10"/>
      <c r="C312" s="10"/>
      <c r="D312" s="10"/>
      <c r="E312" s="10"/>
      <c r="F312" s="10"/>
      <c r="G312" s="10"/>
      <c r="H312" s="10"/>
    </row>
    <row r="313" spans="1:8" ht="12.75">
      <c r="A313" s="11" t="s">
        <v>705</v>
      </c>
      <c r="B313" s="10" t="s">
        <v>467</v>
      </c>
      <c r="C313" s="10" t="s">
        <v>459</v>
      </c>
      <c r="D313" s="10"/>
      <c r="E313" s="10"/>
      <c r="F313" s="10" t="s">
        <v>459</v>
      </c>
      <c r="G313" s="10" t="s">
        <v>459</v>
      </c>
      <c r="H313" s="10"/>
    </row>
    <row r="314" spans="1:8" ht="25.5">
      <c r="A314" s="11" t="s">
        <v>702</v>
      </c>
      <c r="B314" s="10" t="s">
        <v>469</v>
      </c>
      <c r="C314" s="10" t="s">
        <v>459</v>
      </c>
      <c r="D314" s="10"/>
      <c r="E314" s="10"/>
      <c r="F314" s="10" t="s">
        <v>459</v>
      </c>
      <c r="G314" s="10" t="s">
        <v>459</v>
      </c>
      <c r="H314" s="10"/>
    </row>
    <row r="315" spans="1:8" ht="12.75">
      <c r="A315" s="11" t="s">
        <v>735</v>
      </c>
      <c r="B315" s="10"/>
      <c r="C315" s="10"/>
      <c r="D315" s="10"/>
      <c r="E315" s="10"/>
      <c r="F315" s="10"/>
      <c r="G315" s="10"/>
      <c r="H315" s="10"/>
    </row>
    <row r="316" spans="1:8" ht="12.75">
      <c r="A316" s="11" t="s">
        <v>705</v>
      </c>
      <c r="B316" s="10" t="s">
        <v>467</v>
      </c>
      <c r="C316" s="10" t="s">
        <v>459</v>
      </c>
      <c r="D316" s="10"/>
      <c r="E316" s="10"/>
      <c r="F316" s="10" t="s">
        <v>459</v>
      </c>
      <c r="G316" s="10" t="s">
        <v>459</v>
      </c>
      <c r="H316" s="10"/>
    </row>
    <row r="317" spans="1:8" ht="25.5">
      <c r="A317" s="11" t="s">
        <v>702</v>
      </c>
      <c r="B317" s="10" t="s">
        <v>469</v>
      </c>
      <c r="C317" s="10" t="s">
        <v>459</v>
      </c>
      <c r="D317" s="10"/>
      <c r="E317" s="10"/>
      <c r="F317" s="10" t="s">
        <v>459</v>
      </c>
      <c r="G317" s="10" t="s">
        <v>459</v>
      </c>
      <c r="H317" s="10"/>
    </row>
    <row r="318" spans="1:8" ht="12.75">
      <c r="A318" s="11" t="s">
        <v>736</v>
      </c>
      <c r="B318" s="10"/>
      <c r="C318" s="10"/>
      <c r="D318" s="10"/>
      <c r="E318" s="10"/>
      <c r="F318" s="10"/>
      <c r="G318" s="10"/>
      <c r="H318" s="10"/>
    </row>
    <row r="319" spans="1:8" ht="12.75">
      <c r="A319" s="11" t="s">
        <v>705</v>
      </c>
      <c r="B319" s="10" t="s">
        <v>467</v>
      </c>
      <c r="C319" s="10" t="s">
        <v>459</v>
      </c>
      <c r="D319" s="10"/>
      <c r="E319" s="10"/>
      <c r="F319" s="10" t="s">
        <v>459</v>
      </c>
      <c r="G319" s="10" t="s">
        <v>459</v>
      </c>
      <c r="H319" s="10"/>
    </row>
    <row r="320" spans="1:8" ht="25.5">
      <c r="A320" s="11" t="s">
        <v>702</v>
      </c>
      <c r="B320" s="10" t="s">
        <v>469</v>
      </c>
      <c r="C320" s="10" t="s">
        <v>459</v>
      </c>
      <c r="D320" s="10"/>
      <c r="E320" s="10"/>
      <c r="F320" s="10" t="s">
        <v>459</v>
      </c>
      <c r="G320" s="10" t="s">
        <v>459</v>
      </c>
      <c r="H320" s="10"/>
    </row>
    <row r="321" spans="1:8" ht="12.75">
      <c r="A321" s="11" t="s">
        <v>737</v>
      </c>
      <c r="B321" s="10"/>
      <c r="C321" s="10"/>
      <c r="D321" s="10"/>
      <c r="E321" s="10"/>
      <c r="F321" s="10"/>
      <c r="G321" s="10"/>
      <c r="H321" s="10"/>
    </row>
    <row r="322" spans="1:8" ht="25.5">
      <c r="A322" s="11" t="s">
        <v>738</v>
      </c>
      <c r="B322" s="10"/>
      <c r="C322" s="10"/>
      <c r="D322" s="10"/>
      <c r="E322" s="10"/>
      <c r="F322" s="10"/>
      <c r="G322" s="10"/>
      <c r="H322" s="10"/>
    </row>
    <row r="323" spans="1:8" ht="12.75">
      <c r="A323" s="11" t="s">
        <v>739</v>
      </c>
      <c r="B323" s="10" t="s">
        <v>467</v>
      </c>
      <c r="C323" s="10" t="s">
        <v>459</v>
      </c>
      <c r="D323" s="10"/>
      <c r="E323" s="10"/>
      <c r="F323" s="10" t="s">
        <v>459</v>
      </c>
      <c r="G323" s="10" t="s">
        <v>459</v>
      </c>
      <c r="H323" s="10"/>
    </row>
    <row r="324" spans="1:8" ht="25.5">
      <c r="A324" s="11" t="s">
        <v>740</v>
      </c>
      <c r="B324" s="10" t="s">
        <v>469</v>
      </c>
      <c r="C324" s="10" t="s">
        <v>459</v>
      </c>
      <c r="D324" s="10"/>
      <c r="E324" s="10"/>
      <c r="F324" s="10" t="s">
        <v>459</v>
      </c>
      <c r="G324" s="10" t="s">
        <v>459</v>
      </c>
      <c r="H324" s="10"/>
    </row>
    <row r="325" spans="1:8" ht="12.75">
      <c r="A325" s="11" t="s">
        <v>741</v>
      </c>
      <c r="B325" s="10"/>
      <c r="C325" s="10"/>
      <c r="D325" s="10"/>
      <c r="E325" s="10"/>
      <c r="F325" s="10"/>
      <c r="G325" s="10"/>
      <c r="H325" s="10"/>
    </row>
    <row r="326" spans="1:8" ht="12.75">
      <c r="A326" s="11" t="s">
        <v>739</v>
      </c>
      <c r="B326" s="10" t="s">
        <v>467</v>
      </c>
      <c r="C326" s="10" t="s">
        <v>459</v>
      </c>
      <c r="D326" s="10"/>
      <c r="E326" s="10"/>
      <c r="F326" s="10" t="s">
        <v>459</v>
      </c>
      <c r="G326" s="10" t="s">
        <v>459</v>
      </c>
      <c r="H326" s="10"/>
    </row>
    <row r="327" spans="1:8" ht="12.75">
      <c r="A327" s="338" t="s">
        <v>740</v>
      </c>
      <c r="B327" s="337" t="s">
        <v>469</v>
      </c>
      <c r="C327" s="337" t="s">
        <v>459</v>
      </c>
      <c r="D327" s="337"/>
      <c r="E327" s="337"/>
      <c r="F327" s="337" t="s">
        <v>459</v>
      </c>
      <c r="G327" s="337" t="s">
        <v>459</v>
      </c>
      <c r="H327" s="337"/>
    </row>
    <row r="328" spans="1:8" ht="12.75">
      <c r="A328" s="338"/>
      <c r="B328" s="337"/>
      <c r="C328" s="337"/>
      <c r="D328" s="337"/>
      <c r="E328" s="337"/>
      <c r="F328" s="337"/>
      <c r="G328" s="337"/>
      <c r="H328" s="337"/>
    </row>
    <row r="329" spans="1:8" ht="25.5">
      <c r="A329" s="11" t="s">
        <v>742</v>
      </c>
      <c r="B329" s="10"/>
      <c r="C329" s="10"/>
      <c r="D329" s="10"/>
      <c r="E329" s="10"/>
      <c r="F329" s="10"/>
      <c r="G329" s="10"/>
      <c r="H329" s="10"/>
    </row>
    <row r="330" spans="1:8" ht="12.75">
      <c r="A330" s="11" t="s">
        <v>705</v>
      </c>
      <c r="B330" s="10" t="s">
        <v>467</v>
      </c>
      <c r="C330" s="10" t="s">
        <v>459</v>
      </c>
      <c r="D330" s="10"/>
      <c r="E330" s="10"/>
      <c r="F330" s="10" t="s">
        <v>459</v>
      </c>
      <c r="G330" s="10"/>
      <c r="H330" s="10"/>
    </row>
    <row r="331" spans="1:8" ht="25.5">
      <c r="A331" s="11" t="s">
        <v>702</v>
      </c>
      <c r="B331" s="10" t="s">
        <v>469</v>
      </c>
      <c r="C331" s="10" t="s">
        <v>459</v>
      </c>
      <c r="D331" s="10"/>
      <c r="E331" s="10"/>
      <c r="F331" s="10" t="s">
        <v>459</v>
      </c>
      <c r="G331" s="10"/>
      <c r="H331" s="10"/>
    </row>
    <row r="332" spans="1:8" ht="12.75">
      <c r="A332" s="11" t="s">
        <v>743</v>
      </c>
      <c r="B332" s="10"/>
      <c r="C332" s="10"/>
      <c r="D332" s="10"/>
      <c r="E332" s="10"/>
      <c r="F332" s="10"/>
      <c r="G332" s="10"/>
      <c r="H332" s="10"/>
    </row>
    <row r="333" spans="1:8" ht="25.5">
      <c r="A333" s="11" t="s">
        <v>744</v>
      </c>
      <c r="B333" s="10"/>
      <c r="C333" s="10"/>
      <c r="D333" s="10"/>
      <c r="E333" s="10"/>
      <c r="F333" s="10"/>
      <c r="G333" s="10"/>
      <c r="H333" s="10"/>
    </row>
    <row r="334" spans="1:8" ht="12.75">
      <c r="A334" s="11" t="s">
        <v>722</v>
      </c>
      <c r="B334" s="10" t="s">
        <v>467</v>
      </c>
      <c r="C334" s="10" t="s">
        <v>459</v>
      </c>
      <c r="D334" s="10"/>
      <c r="E334" s="10"/>
      <c r="F334" s="10" t="s">
        <v>459</v>
      </c>
      <c r="G334" s="10"/>
      <c r="H334" s="10"/>
    </row>
    <row r="335" spans="1:8" ht="25.5">
      <c r="A335" s="11" t="s">
        <v>723</v>
      </c>
      <c r="B335" s="10" t="s">
        <v>469</v>
      </c>
      <c r="C335" s="10" t="s">
        <v>459</v>
      </c>
      <c r="D335" s="10"/>
      <c r="E335" s="10"/>
      <c r="F335" s="10" t="s">
        <v>459</v>
      </c>
      <c r="G335" s="10"/>
      <c r="H335" s="10"/>
    </row>
    <row r="336" spans="1:8" ht="12.75">
      <c r="A336" s="11" t="s">
        <v>745</v>
      </c>
      <c r="B336" s="10"/>
      <c r="C336" s="10"/>
      <c r="D336" s="10"/>
      <c r="E336" s="10"/>
      <c r="F336" s="10"/>
      <c r="G336" s="10"/>
      <c r="H336" s="10"/>
    </row>
    <row r="337" spans="1:8" ht="12.75">
      <c r="A337" s="11" t="s">
        <v>705</v>
      </c>
      <c r="B337" s="10" t="s">
        <v>467</v>
      </c>
      <c r="C337" s="10" t="s">
        <v>459</v>
      </c>
      <c r="D337" s="10"/>
      <c r="E337" s="10"/>
      <c r="F337" s="10" t="s">
        <v>459</v>
      </c>
      <c r="G337" s="10" t="s">
        <v>459</v>
      </c>
      <c r="H337" s="10"/>
    </row>
    <row r="338" spans="1:8" ht="12.75">
      <c r="A338" s="338" t="s">
        <v>702</v>
      </c>
      <c r="B338" s="337" t="s">
        <v>469</v>
      </c>
      <c r="C338" s="337" t="s">
        <v>459</v>
      </c>
      <c r="D338" s="337"/>
      <c r="E338" s="337"/>
      <c r="F338" s="337" t="s">
        <v>459</v>
      </c>
      <c r="G338" s="337" t="s">
        <v>459</v>
      </c>
      <c r="H338" s="337"/>
    </row>
    <row r="339" spans="1:8" ht="12.75">
      <c r="A339" s="338"/>
      <c r="B339" s="337"/>
      <c r="C339" s="337"/>
      <c r="D339" s="337"/>
      <c r="E339" s="337"/>
      <c r="F339" s="337"/>
      <c r="G339" s="337"/>
      <c r="H339" s="337"/>
    </row>
    <row r="340" spans="1:8" ht="12.75">
      <c r="A340" s="11" t="s">
        <v>752</v>
      </c>
      <c r="B340" s="10"/>
      <c r="C340" s="10"/>
      <c r="D340" s="10"/>
      <c r="E340" s="10"/>
      <c r="F340" s="10"/>
      <c r="G340" s="10"/>
      <c r="H340" s="10"/>
    </row>
    <row r="341" spans="1:8" ht="12.75" customHeight="1">
      <c r="A341" s="349" t="s">
        <v>753</v>
      </c>
      <c r="B341" s="347" t="s">
        <v>467</v>
      </c>
      <c r="C341" s="347" t="s">
        <v>459</v>
      </c>
      <c r="D341" s="347"/>
      <c r="E341" s="347"/>
      <c r="F341" s="347" t="s">
        <v>459</v>
      </c>
      <c r="G341" s="347"/>
      <c r="H341" s="347"/>
    </row>
    <row r="342" spans="1:8" ht="12.75">
      <c r="A342" s="350"/>
      <c r="B342" s="348"/>
      <c r="C342" s="348"/>
      <c r="D342" s="348"/>
      <c r="E342" s="348"/>
      <c r="F342" s="348"/>
      <c r="G342" s="348"/>
      <c r="H342" s="348"/>
    </row>
    <row r="343" spans="1:8" ht="12.75" customHeight="1">
      <c r="A343" s="349" t="s">
        <v>754</v>
      </c>
      <c r="B343" s="347" t="s">
        <v>458</v>
      </c>
      <c r="C343" s="347" t="s">
        <v>459</v>
      </c>
      <c r="D343" s="347"/>
      <c r="E343" s="347"/>
      <c r="F343" s="347" t="s">
        <v>459</v>
      </c>
      <c r="G343" s="347"/>
      <c r="H343" s="347"/>
    </row>
    <row r="344" spans="1:8" ht="12.75">
      <c r="A344" s="350"/>
      <c r="B344" s="348"/>
      <c r="C344" s="348"/>
      <c r="D344" s="348"/>
      <c r="E344" s="348"/>
      <c r="F344" s="348"/>
      <c r="G344" s="348"/>
      <c r="H344" s="348"/>
    </row>
    <row r="345" spans="1:8" ht="12.75">
      <c r="A345" s="349" t="s">
        <v>756</v>
      </c>
      <c r="B345" s="347" t="s">
        <v>757</v>
      </c>
      <c r="C345" s="347" t="s">
        <v>459</v>
      </c>
      <c r="D345" s="347"/>
      <c r="E345" s="347"/>
      <c r="F345" s="347" t="s">
        <v>459</v>
      </c>
      <c r="G345" s="347"/>
      <c r="H345" s="347"/>
    </row>
    <row r="346" spans="1:8" ht="12.75">
      <c r="A346" s="350"/>
      <c r="B346" s="348"/>
      <c r="C346" s="348"/>
      <c r="D346" s="348"/>
      <c r="E346" s="348"/>
      <c r="F346" s="348"/>
      <c r="G346" s="348"/>
      <c r="H346" s="348"/>
    </row>
    <row r="347" spans="1:8" ht="12.75">
      <c r="A347" s="11" t="s">
        <v>310</v>
      </c>
      <c r="B347" s="10"/>
      <c r="C347" s="10"/>
      <c r="D347" s="10"/>
      <c r="E347" s="10"/>
      <c r="F347" s="10"/>
      <c r="G347" s="10"/>
      <c r="H347" s="10"/>
    </row>
    <row r="348" spans="1:8" ht="12.75">
      <c r="A348" s="11" t="s">
        <v>758</v>
      </c>
      <c r="B348" s="10" t="s">
        <v>467</v>
      </c>
      <c r="C348" s="10" t="s">
        <v>459</v>
      </c>
      <c r="D348" s="10" t="s">
        <v>459</v>
      </c>
      <c r="E348" s="10"/>
      <c r="F348" s="10" t="s">
        <v>459</v>
      </c>
      <c r="G348" s="10"/>
      <c r="H348" s="10"/>
    </row>
    <row r="349" spans="1:8" ht="25.5">
      <c r="A349" s="11" t="s">
        <v>759</v>
      </c>
      <c r="B349" s="10" t="s">
        <v>469</v>
      </c>
      <c r="C349" s="10" t="s">
        <v>459</v>
      </c>
      <c r="D349" s="10" t="s">
        <v>459</v>
      </c>
      <c r="E349" s="10"/>
      <c r="F349" s="10" t="s">
        <v>459</v>
      </c>
      <c r="G349" s="10"/>
      <c r="H349" s="10"/>
    </row>
    <row r="350" spans="1:8" ht="12.75">
      <c r="A350" s="11"/>
      <c r="B350" s="10"/>
      <c r="C350" s="10"/>
      <c r="D350" s="10"/>
      <c r="E350" s="10"/>
      <c r="F350" s="10"/>
      <c r="G350" s="10"/>
      <c r="H350" s="10"/>
    </row>
    <row r="351" spans="1:8" ht="12.75">
      <c r="A351" s="8" t="s">
        <v>760</v>
      </c>
      <c r="B351" s="9"/>
      <c r="C351" s="10"/>
      <c r="D351" s="10"/>
      <c r="E351" s="10"/>
      <c r="F351" s="10"/>
      <c r="G351" s="10"/>
      <c r="H351" s="10"/>
    </row>
    <row r="352" spans="1:8" ht="12.75">
      <c r="A352" s="8" t="s">
        <v>761</v>
      </c>
      <c r="B352" s="10" t="s">
        <v>762</v>
      </c>
      <c r="C352" s="10" t="s">
        <v>459</v>
      </c>
      <c r="D352" s="10"/>
      <c r="E352" s="10"/>
      <c r="F352" s="10" t="s">
        <v>459</v>
      </c>
      <c r="G352" s="10"/>
      <c r="H352" s="10"/>
    </row>
    <row r="353" spans="1:8" ht="25.5">
      <c r="A353" s="8"/>
      <c r="B353" s="9" t="s">
        <v>469</v>
      </c>
      <c r="C353" s="10" t="s">
        <v>459</v>
      </c>
      <c r="D353" s="10"/>
      <c r="E353" s="10"/>
      <c r="F353" s="10" t="s">
        <v>459</v>
      </c>
      <c r="G353" s="10"/>
      <c r="H353" s="10"/>
    </row>
    <row r="354" spans="1:8" ht="25.5">
      <c r="A354" s="8" t="s">
        <v>763</v>
      </c>
      <c r="B354" s="10" t="s">
        <v>764</v>
      </c>
      <c r="C354" s="10" t="s">
        <v>459</v>
      </c>
      <c r="D354" s="10"/>
      <c r="E354" s="10"/>
      <c r="F354" s="10" t="s">
        <v>459</v>
      </c>
      <c r="G354" s="10"/>
      <c r="H354" s="10"/>
    </row>
    <row r="355" spans="1:8" ht="25.5">
      <c r="A355" s="8"/>
      <c r="B355" s="9" t="s">
        <v>469</v>
      </c>
      <c r="C355" s="10" t="s">
        <v>459</v>
      </c>
      <c r="D355" s="10"/>
      <c r="E355" s="10"/>
      <c r="F355" s="10" t="s">
        <v>459</v>
      </c>
      <c r="G355" s="10"/>
      <c r="H355" s="10"/>
    </row>
    <row r="356" spans="1:8" ht="25.5">
      <c r="A356" s="8" t="s">
        <v>765</v>
      </c>
      <c r="B356" s="9" t="s">
        <v>762</v>
      </c>
      <c r="C356" s="10" t="s">
        <v>459</v>
      </c>
      <c r="D356" s="10"/>
      <c r="E356" s="10"/>
      <c r="F356" s="10" t="s">
        <v>459</v>
      </c>
      <c r="G356" s="10"/>
      <c r="H356" s="10"/>
    </row>
    <row r="357" spans="1:8" ht="25.5">
      <c r="A357" s="8"/>
      <c r="B357" s="9" t="s">
        <v>469</v>
      </c>
      <c r="C357" s="10" t="s">
        <v>459</v>
      </c>
      <c r="D357" s="10"/>
      <c r="E357" s="10"/>
      <c r="F357" s="10" t="s">
        <v>459</v>
      </c>
      <c r="G357" s="10"/>
      <c r="H357" s="10"/>
    </row>
    <row r="358" spans="1:8" ht="25.5">
      <c r="A358" s="8" t="s">
        <v>766</v>
      </c>
      <c r="B358" s="9" t="s">
        <v>767</v>
      </c>
      <c r="C358" s="10" t="s">
        <v>459</v>
      </c>
      <c r="D358" s="10"/>
      <c r="E358" s="10"/>
      <c r="F358" s="10" t="s">
        <v>459</v>
      </c>
      <c r="G358" s="10"/>
      <c r="H358" s="10"/>
    </row>
    <row r="359" spans="1:8" ht="12.75">
      <c r="A359" s="343"/>
      <c r="B359" s="346" t="s">
        <v>469</v>
      </c>
      <c r="C359" s="337" t="s">
        <v>459</v>
      </c>
      <c r="D359" s="337"/>
      <c r="E359" s="337"/>
      <c r="F359" s="337" t="s">
        <v>459</v>
      </c>
      <c r="G359" s="337"/>
      <c r="H359" s="337"/>
    </row>
    <row r="360" spans="1:8" ht="12.75">
      <c r="A360" s="343"/>
      <c r="B360" s="346"/>
      <c r="C360" s="337"/>
      <c r="D360" s="337"/>
      <c r="E360" s="337"/>
      <c r="F360" s="337"/>
      <c r="G360" s="337"/>
      <c r="H360" s="337"/>
    </row>
    <row r="361" spans="1:8" ht="38.25">
      <c r="A361" s="8" t="s">
        <v>768</v>
      </c>
      <c r="B361" s="10" t="s">
        <v>775</v>
      </c>
      <c r="C361" s="10" t="s">
        <v>459</v>
      </c>
      <c r="D361" s="10"/>
      <c r="E361" s="10"/>
      <c r="F361" s="10" t="s">
        <v>459</v>
      </c>
      <c r="G361" s="10"/>
      <c r="H361" s="10"/>
    </row>
    <row r="362" spans="1:8" ht="38.25">
      <c r="A362" s="8" t="s">
        <v>776</v>
      </c>
      <c r="B362" s="10" t="s">
        <v>775</v>
      </c>
      <c r="C362" s="10" t="s">
        <v>459</v>
      </c>
      <c r="D362" s="10"/>
      <c r="E362" s="10"/>
      <c r="F362" s="10" t="s">
        <v>459</v>
      </c>
      <c r="G362" s="10"/>
      <c r="H362" s="10"/>
    </row>
    <row r="363" spans="1:8" ht="25.5">
      <c r="A363" s="11" t="s">
        <v>777</v>
      </c>
      <c r="B363" s="10" t="s">
        <v>778</v>
      </c>
      <c r="C363" s="10" t="s">
        <v>459</v>
      </c>
      <c r="D363" s="10"/>
      <c r="E363" s="10"/>
      <c r="F363" s="10" t="s">
        <v>459</v>
      </c>
      <c r="G363" s="10"/>
      <c r="H363" s="10"/>
    </row>
    <row r="364" spans="1:8" ht="12.75">
      <c r="A364" s="11"/>
      <c r="B364" s="338"/>
      <c r="C364" s="338"/>
      <c r="D364" s="338"/>
      <c r="E364" s="338"/>
      <c r="F364" s="338"/>
      <c r="G364" s="338"/>
      <c r="H364" s="338"/>
    </row>
    <row r="365" spans="1:8" ht="12.75">
      <c r="A365" s="11" t="s">
        <v>779</v>
      </c>
      <c r="B365" s="338"/>
      <c r="C365" s="338"/>
      <c r="D365" s="338"/>
      <c r="E365" s="338"/>
      <c r="F365" s="338"/>
      <c r="G365" s="338"/>
      <c r="H365" s="338"/>
    </row>
    <row r="366" spans="1:8" ht="12.75">
      <c r="A366" s="11" t="s">
        <v>780</v>
      </c>
      <c r="B366" s="11"/>
      <c r="C366" s="338"/>
      <c r="D366" s="338"/>
      <c r="E366" s="338"/>
      <c r="F366" s="338"/>
      <c r="G366" s="338"/>
      <c r="H366" s="338"/>
    </row>
    <row r="367" spans="1:8" ht="12.75">
      <c r="A367" s="17" t="s">
        <v>781</v>
      </c>
      <c r="B367" s="11"/>
      <c r="C367" s="338"/>
      <c r="D367" s="338"/>
      <c r="E367" s="338"/>
      <c r="F367" s="338"/>
      <c r="G367" s="338"/>
      <c r="H367" s="338"/>
    </row>
    <row r="368" spans="1:8" ht="12.75">
      <c r="A368" s="11" t="s">
        <v>782</v>
      </c>
      <c r="B368" s="11"/>
      <c r="C368" s="11"/>
      <c r="D368" s="11"/>
      <c r="E368" s="11"/>
      <c r="F368" s="11"/>
      <c r="G368" s="11"/>
      <c r="H368" s="11"/>
    </row>
    <row r="369" spans="1:8" ht="12.75">
      <c r="A369" s="11" t="s">
        <v>783</v>
      </c>
      <c r="B369" s="10" t="s">
        <v>467</v>
      </c>
      <c r="C369" s="10" t="s">
        <v>459</v>
      </c>
      <c r="D369" s="10" t="s">
        <v>459</v>
      </c>
      <c r="E369" s="10"/>
      <c r="F369" s="10" t="s">
        <v>459</v>
      </c>
      <c r="G369" s="10" t="s">
        <v>459</v>
      </c>
      <c r="H369" s="10" t="s">
        <v>459</v>
      </c>
    </row>
    <row r="370" spans="1:8" ht="12.75">
      <c r="A370" s="11" t="s">
        <v>784</v>
      </c>
      <c r="B370" s="10" t="s">
        <v>467</v>
      </c>
      <c r="C370" s="10" t="s">
        <v>459</v>
      </c>
      <c r="D370" s="10" t="s">
        <v>459</v>
      </c>
      <c r="E370" s="10"/>
      <c r="F370" s="10" t="s">
        <v>459</v>
      </c>
      <c r="G370" s="10" t="s">
        <v>459</v>
      </c>
      <c r="H370" s="10" t="s">
        <v>459</v>
      </c>
    </row>
    <row r="371" spans="1:8" ht="12.75">
      <c r="A371" s="11" t="s">
        <v>785</v>
      </c>
      <c r="B371" s="10" t="s">
        <v>467</v>
      </c>
      <c r="C371" s="10" t="s">
        <v>459</v>
      </c>
      <c r="D371" s="10" t="s">
        <v>459</v>
      </c>
      <c r="E371" s="10"/>
      <c r="F371" s="10" t="s">
        <v>459</v>
      </c>
      <c r="G371" s="10"/>
      <c r="H371" s="10"/>
    </row>
    <row r="372" spans="1:8" ht="12.75">
      <c r="A372" s="11" t="s">
        <v>786</v>
      </c>
      <c r="B372" s="10" t="s">
        <v>467</v>
      </c>
      <c r="C372" s="10" t="s">
        <v>459</v>
      </c>
      <c r="D372" s="10" t="s">
        <v>459</v>
      </c>
      <c r="E372" s="10"/>
      <c r="F372" s="10" t="s">
        <v>459</v>
      </c>
      <c r="G372" s="10"/>
      <c r="H372" s="10"/>
    </row>
    <row r="373" spans="1:8" ht="12.75">
      <c r="A373" s="11" t="s">
        <v>787</v>
      </c>
      <c r="B373" s="10"/>
      <c r="C373" s="10"/>
      <c r="D373" s="10"/>
      <c r="E373" s="10"/>
      <c r="F373" s="10"/>
      <c r="G373" s="10"/>
      <c r="H373" s="10"/>
    </row>
    <row r="374" spans="1:8" ht="12.75">
      <c r="A374" s="11" t="s">
        <v>788</v>
      </c>
      <c r="B374" s="10" t="s">
        <v>467</v>
      </c>
      <c r="C374" s="10" t="s">
        <v>459</v>
      </c>
      <c r="D374" s="10" t="s">
        <v>459</v>
      </c>
      <c r="E374" s="10"/>
      <c r="F374" s="10" t="s">
        <v>459</v>
      </c>
      <c r="G374" s="10"/>
      <c r="H374" s="10"/>
    </row>
    <row r="375" spans="1:8" ht="12.75">
      <c r="A375" s="11" t="s">
        <v>789</v>
      </c>
      <c r="B375" s="10" t="s">
        <v>467</v>
      </c>
      <c r="C375" s="10" t="s">
        <v>459</v>
      </c>
      <c r="D375" s="10" t="s">
        <v>459</v>
      </c>
      <c r="E375" s="10"/>
      <c r="F375" s="10" t="s">
        <v>459</v>
      </c>
      <c r="G375" s="10"/>
      <c r="H375" s="10"/>
    </row>
    <row r="376" spans="1:8" ht="12.75">
      <c r="A376" s="11" t="s">
        <v>790</v>
      </c>
      <c r="B376" s="10" t="s">
        <v>467</v>
      </c>
      <c r="C376" s="10" t="s">
        <v>459</v>
      </c>
      <c r="D376" s="10" t="s">
        <v>459</v>
      </c>
      <c r="E376" s="10"/>
      <c r="F376" s="10" t="s">
        <v>459</v>
      </c>
      <c r="G376" s="10"/>
      <c r="H376" s="10"/>
    </row>
    <row r="377" spans="1:8" ht="12.75">
      <c r="A377" s="11" t="s">
        <v>791</v>
      </c>
      <c r="B377" s="10" t="s">
        <v>467</v>
      </c>
      <c r="C377" s="10" t="s">
        <v>459</v>
      </c>
      <c r="D377" s="10" t="s">
        <v>459</v>
      </c>
      <c r="E377" s="10"/>
      <c r="F377" s="10" t="s">
        <v>459</v>
      </c>
      <c r="G377" s="10"/>
      <c r="H377" s="10"/>
    </row>
    <row r="378" spans="1:8" ht="12.75">
      <c r="A378" s="11" t="s">
        <v>792</v>
      </c>
      <c r="B378" s="10" t="s">
        <v>467</v>
      </c>
      <c r="C378" s="10" t="s">
        <v>459</v>
      </c>
      <c r="D378" s="10" t="s">
        <v>459</v>
      </c>
      <c r="E378" s="10"/>
      <c r="F378" s="10" t="s">
        <v>459</v>
      </c>
      <c r="G378" s="10"/>
      <c r="H378" s="10"/>
    </row>
    <row r="379" spans="1:8" ht="12.75">
      <c r="A379" s="11" t="s">
        <v>793</v>
      </c>
      <c r="B379" s="10" t="s">
        <v>467</v>
      </c>
      <c r="C379" s="10" t="s">
        <v>459</v>
      </c>
      <c r="D379" s="10" t="s">
        <v>459</v>
      </c>
      <c r="E379" s="10"/>
      <c r="F379" s="10" t="s">
        <v>459</v>
      </c>
      <c r="G379" s="10"/>
      <c r="H379" s="10"/>
    </row>
    <row r="380" spans="1:8" ht="25.5">
      <c r="A380" s="11" t="s">
        <v>795</v>
      </c>
      <c r="B380" s="10" t="s">
        <v>467</v>
      </c>
      <c r="C380" s="10" t="s">
        <v>459</v>
      </c>
      <c r="D380" s="10" t="s">
        <v>459</v>
      </c>
      <c r="E380" s="10"/>
      <c r="F380" s="10" t="s">
        <v>459</v>
      </c>
      <c r="G380" s="10" t="s">
        <v>459</v>
      </c>
      <c r="H380" s="10"/>
    </row>
    <row r="381" spans="1:8" ht="12.75">
      <c r="A381" s="11" t="s">
        <v>796</v>
      </c>
      <c r="B381" s="10" t="s">
        <v>467</v>
      </c>
      <c r="C381" s="10" t="s">
        <v>459</v>
      </c>
      <c r="D381" s="10" t="s">
        <v>459</v>
      </c>
      <c r="E381" s="10"/>
      <c r="F381" s="10" t="s">
        <v>459</v>
      </c>
      <c r="G381" s="10"/>
      <c r="H381" s="10"/>
    </row>
    <row r="382" spans="1:8" ht="12.75">
      <c r="A382" s="11" t="s">
        <v>797</v>
      </c>
      <c r="B382" s="10" t="s">
        <v>467</v>
      </c>
      <c r="C382" s="10" t="s">
        <v>459</v>
      </c>
      <c r="D382" s="10" t="s">
        <v>459</v>
      </c>
      <c r="E382" s="10"/>
      <c r="F382" s="10" t="s">
        <v>459</v>
      </c>
      <c r="G382" s="10"/>
      <c r="H382" s="10"/>
    </row>
    <row r="383" spans="1:8" ht="12.75">
      <c r="A383" s="11"/>
      <c r="B383" s="10"/>
      <c r="C383" s="10"/>
      <c r="D383" s="10"/>
      <c r="E383" s="10"/>
      <c r="F383" s="10"/>
      <c r="G383" s="10"/>
      <c r="H383" s="10"/>
    </row>
    <row r="384" spans="1:8" ht="25.5">
      <c r="A384" s="11" t="s">
        <v>821</v>
      </c>
      <c r="B384" s="10" t="s">
        <v>467</v>
      </c>
      <c r="C384" s="10" t="s">
        <v>459</v>
      </c>
      <c r="D384" s="10" t="s">
        <v>459</v>
      </c>
      <c r="E384" s="10"/>
      <c r="F384" s="10" t="s">
        <v>459</v>
      </c>
      <c r="G384" s="10"/>
      <c r="H384" s="10"/>
    </row>
    <row r="385" spans="1:8" ht="12.75">
      <c r="A385" s="11" t="s">
        <v>822</v>
      </c>
      <c r="B385" s="10" t="s">
        <v>467</v>
      </c>
      <c r="C385" s="10" t="s">
        <v>459</v>
      </c>
      <c r="D385" s="10" t="s">
        <v>459</v>
      </c>
      <c r="E385" s="10"/>
      <c r="F385" s="10" t="s">
        <v>459</v>
      </c>
      <c r="G385" s="10"/>
      <c r="H385" s="10"/>
    </row>
    <row r="386" spans="1:8" ht="12.75">
      <c r="A386" s="11"/>
      <c r="B386" s="10"/>
      <c r="C386" s="10"/>
      <c r="D386" s="10"/>
      <c r="E386" s="10"/>
      <c r="F386" s="10"/>
      <c r="G386" s="10"/>
      <c r="H386" s="10"/>
    </row>
    <row r="387" spans="1:8" ht="12.75">
      <c r="A387" s="11" t="s">
        <v>823</v>
      </c>
      <c r="B387" s="10"/>
      <c r="C387" s="10"/>
      <c r="D387" s="10"/>
      <c r="E387" s="10"/>
      <c r="F387" s="10"/>
      <c r="G387" s="10"/>
      <c r="H387" s="10"/>
    </row>
    <row r="388" spans="1:8" ht="12.75">
      <c r="A388" s="11" t="s">
        <v>824</v>
      </c>
      <c r="B388" s="10" t="s">
        <v>467</v>
      </c>
      <c r="C388" s="10" t="s">
        <v>459</v>
      </c>
      <c r="D388" s="10" t="s">
        <v>459</v>
      </c>
      <c r="E388" s="10"/>
      <c r="F388" s="10" t="s">
        <v>459</v>
      </c>
      <c r="G388" s="10"/>
      <c r="H388" s="10"/>
    </row>
    <row r="389" spans="1:8" ht="12.75">
      <c r="A389" s="11" t="s">
        <v>825</v>
      </c>
      <c r="B389" s="10" t="s">
        <v>467</v>
      </c>
      <c r="C389" s="10" t="s">
        <v>459</v>
      </c>
      <c r="D389" s="10" t="s">
        <v>459</v>
      </c>
      <c r="E389" s="10"/>
      <c r="F389" s="10" t="s">
        <v>459</v>
      </c>
      <c r="G389" s="10"/>
      <c r="H389" s="10"/>
    </row>
    <row r="390" spans="1:8" ht="12.75">
      <c r="A390" s="11" t="s">
        <v>826</v>
      </c>
      <c r="B390" s="10" t="s">
        <v>467</v>
      </c>
      <c r="C390" s="10" t="s">
        <v>459</v>
      </c>
      <c r="D390" s="10" t="s">
        <v>459</v>
      </c>
      <c r="E390" s="10"/>
      <c r="F390" s="10" t="s">
        <v>459</v>
      </c>
      <c r="G390" s="10"/>
      <c r="H390" s="10"/>
    </row>
    <row r="391" spans="1:8" ht="12.75">
      <c r="A391" s="11" t="s">
        <v>827</v>
      </c>
      <c r="B391" s="10"/>
      <c r="C391" s="10"/>
      <c r="D391" s="10"/>
      <c r="E391" s="10"/>
      <c r="F391" s="10"/>
      <c r="G391" s="10"/>
      <c r="H391" s="10"/>
    </row>
    <row r="392" spans="1:8" ht="12.75">
      <c r="A392" s="11" t="s">
        <v>828</v>
      </c>
      <c r="B392" s="10" t="s">
        <v>467</v>
      </c>
      <c r="C392" s="10" t="s">
        <v>459</v>
      </c>
      <c r="D392" s="10" t="s">
        <v>459</v>
      </c>
      <c r="E392" s="10"/>
      <c r="F392" s="10" t="s">
        <v>459</v>
      </c>
      <c r="G392" s="10"/>
      <c r="H392" s="10"/>
    </row>
    <row r="393" spans="1:8" ht="12.75">
      <c r="A393" s="11" t="s">
        <v>829</v>
      </c>
      <c r="B393" s="10" t="s">
        <v>467</v>
      </c>
      <c r="C393" s="337" t="s">
        <v>459</v>
      </c>
      <c r="D393" s="337" t="s">
        <v>459</v>
      </c>
      <c r="E393" s="337"/>
      <c r="F393" s="337" t="s">
        <v>459</v>
      </c>
      <c r="G393" s="337"/>
      <c r="H393" s="337"/>
    </row>
    <row r="394" spans="1:8" ht="12.75">
      <c r="A394" s="11" t="s">
        <v>831</v>
      </c>
      <c r="B394" s="10"/>
      <c r="C394" s="337"/>
      <c r="D394" s="337"/>
      <c r="E394" s="337"/>
      <c r="F394" s="337"/>
      <c r="G394" s="337"/>
      <c r="H394" s="337"/>
    </row>
    <row r="395" spans="1:8" ht="25.5">
      <c r="A395" s="11" t="s">
        <v>832</v>
      </c>
      <c r="B395" s="10" t="s">
        <v>467</v>
      </c>
      <c r="C395" s="10" t="s">
        <v>459</v>
      </c>
      <c r="D395" s="10" t="s">
        <v>459</v>
      </c>
      <c r="E395" s="10"/>
      <c r="F395" s="10" t="s">
        <v>459</v>
      </c>
      <c r="G395" s="10"/>
      <c r="H395" s="10"/>
    </row>
    <row r="396" spans="1:8" ht="12.75">
      <c r="A396" s="11" t="s">
        <v>833</v>
      </c>
      <c r="B396" s="10"/>
      <c r="C396" s="10"/>
      <c r="D396" s="10"/>
      <c r="E396" s="10"/>
      <c r="F396" s="10"/>
      <c r="G396" s="10"/>
      <c r="H396" s="10"/>
    </row>
    <row r="397" spans="1:8" ht="12.75">
      <c r="A397" s="11" t="s">
        <v>834</v>
      </c>
      <c r="B397" s="10" t="s">
        <v>467</v>
      </c>
      <c r="C397" s="10" t="s">
        <v>459</v>
      </c>
      <c r="D397" s="10" t="s">
        <v>459</v>
      </c>
      <c r="E397" s="10"/>
      <c r="F397" s="10" t="s">
        <v>459</v>
      </c>
      <c r="G397" s="10"/>
      <c r="H397" s="10"/>
    </row>
    <row r="398" spans="1:8" ht="25.5">
      <c r="A398" s="11" t="s">
        <v>835</v>
      </c>
      <c r="B398" s="10" t="s">
        <v>467</v>
      </c>
      <c r="C398" s="10" t="s">
        <v>459</v>
      </c>
      <c r="D398" s="10" t="s">
        <v>459</v>
      </c>
      <c r="E398" s="10"/>
      <c r="F398" s="10" t="s">
        <v>459</v>
      </c>
      <c r="G398" s="10"/>
      <c r="H398" s="10"/>
    </row>
    <row r="399" spans="1:8" ht="25.5">
      <c r="A399" s="11" t="s">
        <v>837</v>
      </c>
      <c r="B399" s="10" t="s">
        <v>467</v>
      </c>
      <c r="C399" s="10" t="s">
        <v>459</v>
      </c>
      <c r="D399" s="10" t="s">
        <v>459</v>
      </c>
      <c r="E399" s="10"/>
      <c r="F399" s="10" t="s">
        <v>459</v>
      </c>
      <c r="G399" s="10"/>
      <c r="H399" s="10"/>
    </row>
    <row r="400" spans="1:8" ht="12.75">
      <c r="A400" s="11" t="s">
        <v>838</v>
      </c>
      <c r="B400" s="10" t="s">
        <v>467</v>
      </c>
      <c r="C400" s="10" t="s">
        <v>459</v>
      </c>
      <c r="D400" s="10" t="s">
        <v>459</v>
      </c>
      <c r="E400" s="10"/>
      <c r="F400" s="10" t="s">
        <v>459</v>
      </c>
      <c r="G400" s="10"/>
      <c r="H400" s="10"/>
    </row>
    <row r="401" spans="1:8" ht="12.75">
      <c r="A401" s="11" t="s">
        <v>839</v>
      </c>
      <c r="B401" s="10" t="s">
        <v>467</v>
      </c>
      <c r="C401" s="10" t="s">
        <v>459</v>
      </c>
      <c r="D401" s="10" t="s">
        <v>459</v>
      </c>
      <c r="E401" s="10"/>
      <c r="F401" s="10" t="s">
        <v>459</v>
      </c>
      <c r="G401" s="10"/>
      <c r="H401" s="10"/>
    </row>
    <row r="402" spans="1:8" ht="38.25">
      <c r="A402" s="11" t="s">
        <v>856</v>
      </c>
      <c r="B402" s="10" t="s">
        <v>467</v>
      </c>
      <c r="C402" s="10" t="s">
        <v>459</v>
      </c>
      <c r="D402" s="10" t="s">
        <v>459</v>
      </c>
      <c r="E402" s="10"/>
      <c r="F402" s="10" t="s">
        <v>459</v>
      </c>
      <c r="G402" s="10"/>
      <c r="H402" s="10"/>
    </row>
    <row r="403" spans="1:8" ht="12.75">
      <c r="A403" s="11" t="s">
        <v>857</v>
      </c>
      <c r="B403" s="10"/>
      <c r="C403" s="10"/>
      <c r="D403" s="10"/>
      <c r="E403" s="10"/>
      <c r="F403" s="10"/>
      <c r="G403" s="10"/>
      <c r="H403" s="10"/>
    </row>
    <row r="404" spans="1:8" ht="12.75">
      <c r="A404" s="11" t="s">
        <v>860</v>
      </c>
      <c r="B404" s="10" t="s">
        <v>467</v>
      </c>
      <c r="C404" s="10" t="s">
        <v>459</v>
      </c>
      <c r="D404" s="10" t="s">
        <v>459</v>
      </c>
      <c r="E404" s="10"/>
      <c r="F404" s="10" t="s">
        <v>459</v>
      </c>
      <c r="G404" s="10"/>
      <c r="H404" s="10"/>
    </row>
    <row r="405" spans="1:8" ht="25.5">
      <c r="A405" s="11" t="s">
        <v>861</v>
      </c>
      <c r="B405" s="10" t="s">
        <v>467</v>
      </c>
      <c r="C405" s="10" t="s">
        <v>459</v>
      </c>
      <c r="D405" s="10" t="s">
        <v>459</v>
      </c>
      <c r="E405" s="10"/>
      <c r="F405" s="10" t="s">
        <v>459</v>
      </c>
      <c r="G405" s="10"/>
      <c r="H405" s="10"/>
    </row>
    <row r="406" spans="1:8" ht="12.75">
      <c r="A406" s="11" t="s">
        <v>865</v>
      </c>
      <c r="B406" s="10" t="s">
        <v>467</v>
      </c>
      <c r="C406" s="10" t="s">
        <v>459</v>
      </c>
      <c r="D406" s="10" t="s">
        <v>459</v>
      </c>
      <c r="E406" s="10"/>
      <c r="F406" s="10" t="s">
        <v>459</v>
      </c>
      <c r="G406" s="10"/>
      <c r="H406" s="10"/>
    </row>
    <row r="407" spans="1:8" ht="12.75">
      <c r="A407" s="11" t="s">
        <v>866</v>
      </c>
      <c r="B407" s="10" t="s">
        <v>467</v>
      </c>
      <c r="C407" s="10" t="s">
        <v>459</v>
      </c>
      <c r="D407" s="10" t="s">
        <v>459</v>
      </c>
      <c r="E407" s="10"/>
      <c r="F407" s="10" t="s">
        <v>459</v>
      </c>
      <c r="G407" s="10"/>
      <c r="H407" s="10"/>
    </row>
    <row r="408" spans="1:8" ht="12.75">
      <c r="A408" s="11" t="s">
        <v>869</v>
      </c>
      <c r="B408" s="10"/>
      <c r="C408" s="10"/>
      <c r="D408" s="10"/>
      <c r="E408" s="10"/>
      <c r="F408" s="10"/>
      <c r="G408" s="10"/>
      <c r="H408" s="10"/>
    </row>
    <row r="409" spans="1:8" ht="25.5">
      <c r="A409" s="11" t="s">
        <v>873</v>
      </c>
      <c r="B409" s="10" t="s">
        <v>467</v>
      </c>
      <c r="C409" s="10" t="s">
        <v>459</v>
      </c>
      <c r="D409" s="10" t="s">
        <v>459</v>
      </c>
      <c r="E409" s="10"/>
      <c r="F409" s="10" t="s">
        <v>459</v>
      </c>
      <c r="G409" s="10"/>
      <c r="H409" s="10"/>
    </row>
    <row r="410" spans="1:8" ht="12.75">
      <c r="A410" s="11" t="s">
        <v>874</v>
      </c>
      <c r="B410" s="10" t="s">
        <v>467</v>
      </c>
      <c r="C410" s="10" t="s">
        <v>459</v>
      </c>
      <c r="D410" s="10" t="s">
        <v>459</v>
      </c>
      <c r="E410" s="10"/>
      <c r="F410" s="10" t="s">
        <v>459</v>
      </c>
      <c r="G410" s="10"/>
      <c r="H410" s="10"/>
    </row>
    <row r="411" spans="1:8" ht="12.75">
      <c r="A411" s="11" t="s">
        <v>875</v>
      </c>
      <c r="B411" s="10" t="s">
        <v>467</v>
      </c>
      <c r="C411" s="10" t="s">
        <v>459</v>
      </c>
      <c r="D411" s="10" t="s">
        <v>459</v>
      </c>
      <c r="E411" s="10"/>
      <c r="F411" s="10" t="s">
        <v>459</v>
      </c>
      <c r="G411" s="10"/>
      <c r="H411" s="10"/>
    </row>
    <row r="412" spans="1:8" ht="12.75">
      <c r="A412" s="11" t="s">
        <v>876</v>
      </c>
      <c r="B412" s="10" t="s">
        <v>467</v>
      </c>
      <c r="C412" s="10" t="s">
        <v>459</v>
      </c>
      <c r="D412" s="10" t="s">
        <v>459</v>
      </c>
      <c r="E412" s="10"/>
      <c r="F412" s="10" t="s">
        <v>459</v>
      </c>
      <c r="G412" s="10"/>
      <c r="H412" s="10"/>
    </row>
    <row r="413" spans="1:8" ht="12.75">
      <c r="A413" s="11" t="s">
        <v>877</v>
      </c>
      <c r="B413" s="10" t="s">
        <v>467</v>
      </c>
      <c r="C413" s="10" t="s">
        <v>459</v>
      </c>
      <c r="D413" s="10" t="s">
        <v>459</v>
      </c>
      <c r="E413" s="10"/>
      <c r="F413" s="10" t="s">
        <v>459</v>
      </c>
      <c r="G413" s="10"/>
      <c r="H413" s="10"/>
    </row>
    <row r="414" spans="1:8" ht="12.75">
      <c r="A414" s="11" t="s">
        <v>878</v>
      </c>
      <c r="B414" s="10" t="s">
        <v>467</v>
      </c>
      <c r="C414" s="10" t="s">
        <v>459</v>
      </c>
      <c r="D414" s="10" t="s">
        <v>459</v>
      </c>
      <c r="E414" s="10"/>
      <c r="F414" s="10" t="s">
        <v>459</v>
      </c>
      <c r="G414" s="10"/>
      <c r="H414" s="10"/>
    </row>
    <row r="415" spans="1:8" ht="25.5">
      <c r="A415" s="11" t="s">
        <v>879</v>
      </c>
      <c r="B415" s="10" t="s">
        <v>467</v>
      </c>
      <c r="C415" s="337" t="s">
        <v>459</v>
      </c>
      <c r="D415" s="337" t="s">
        <v>459</v>
      </c>
      <c r="E415" s="337"/>
      <c r="F415" s="337" t="s">
        <v>459</v>
      </c>
      <c r="G415" s="337"/>
      <c r="H415" s="337"/>
    </row>
    <row r="416" spans="1:8" ht="12.75">
      <c r="A416" s="11" t="s">
        <v>880</v>
      </c>
      <c r="B416" s="10"/>
      <c r="C416" s="337"/>
      <c r="D416" s="337"/>
      <c r="E416" s="337"/>
      <c r="F416" s="337"/>
      <c r="G416" s="337"/>
      <c r="H416" s="337"/>
    </row>
    <row r="417" spans="1:8" ht="25.5">
      <c r="A417" s="15" t="s">
        <v>881</v>
      </c>
      <c r="B417" s="12"/>
      <c r="C417" s="13"/>
      <c r="D417" s="13"/>
      <c r="E417" s="13"/>
      <c r="F417" s="13"/>
      <c r="G417" s="13"/>
      <c r="H417" s="13"/>
    </row>
    <row r="418" spans="1:8" ht="13.5">
      <c r="A418" s="8" t="s">
        <v>893</v>
      </c>
      <c r="B418" s="12"/>
      <c r="C418" s="13"/>
      <c r="D418" s="13"/>
      <c r="E418" s="13"/>
      <c r="F418" s="13"/>
      <c r="G418" s="13"/>
      <c r="H418" s="13"/>
    </row>
    <row r="419" spans="1:8" ht="12.75">
      <c r="A419" s="343" t="s">
        <v>894</v>
      </c>
      <c r="B419" s="337" t="s">
        <v>895</v>
      </c>
      <c r="C419" s="340" t="s">
        <v>459</v>
      </c>
      <c r="D419" s="340" t="s">
        <v>459</v>
      </c>
      <c r="E419" s="340"/>
      <c r="F419" s="340" t="s">
        <v>459</v>
      </c>
      <c r="G419" s="340"/>
      <c r="H419" s="340"/>
    </row>
    <row r="420" spans="1:8" ht="12.75">
      <c r="A420" s="343"/>
      <c r="B420" s="337"/>
      <c r="C420" s="340"/>
      <c r="D420" s="340"/>
      <c r="E420" s="340"/>
      <c r="F420" s="340"/>
      <c r="G420" s="340"/>
      <c r="H420" s="340"/>
    </row>
    <row r="421" spans="1:8" ht="25.5">
      <c r="A421" s="8" t="s">
        <v>896</v>
      </c>
      <c r="B421" s="337" t="s">
        <v>474</v>
      </c>
      <c r="C421" s="340" t="s">
        <v>459</v>
      </c>
      <c r="D421" s="340" t="s">
        <v>459</v>
      </c>
      <c r="E421" s="340"/>
      <c r="F421" s="340" t="s">
        <v>459</v>
      </c>
      <c r="G421" s="340"/>
      <c r="H421" s="340"/>
    </row>
    <row r="422" spans="1:8" ht="12.75">
      <c r="A422" s="8" t="s">
        <v>897</v>
      </c>
      <c r="B422" s="337"/>
      <c r="C422" s="340"/>
      <c r="D422" s="340"/>
      <c r="E422" s="340"/>
      <c r="F422" s="340"/>
      <c r="G422" s="340"/>
      <c r="H422" s="340"/>
    </row>
    <row r="423" spans="1:8" ht="12.75">
      <c r="A423" s="343" t="s">
        <v>898</v>
      </c>
      <c r="B423" s="337" t="s">
        <v>474</v>
      </c>
      <c r="C423" s="337" t="s">
        <v>459</v>
      </c>
      <c r="D423" s="337" t="s">
        <v>459</v>
      </c>
      <c r="E423" s="337"/>
      <c r="F423" s="337" t="s">
        <v>459</v>
      </c>
      <c r="G423" s="340"/>
      <c r="H423" s="340"/>
    </row>
    <row r="424" spans="1:8" ht="12.75">
      <c r="A424" s="343"/>
      <c r="B424" s="337"/>
      <c r="C424" s="337"/>
      <c r="D424" s="337"/>
      <c r="E424" s="337"/>
      <c r="F424" s="337"/>
      <c r="G424" s="340"/>
      <c r="H424" s="340"/>
    </row>
    <row r="425" spans="1:8" ht="12.75">
      <c r="A425" s="343" t="s">
        <v>899</v>
      </c>
      <c r="B425" s="337" t="s">
        <v>900</v>
      </c>
      <c r="C425" s="340" t="s">
        <v>459</v>
      </c>
      <c r="D425" s="340" t="s">
        <v>459</v>
      </c>
      <c r="E425" s="340"/>
      <c r="F425" s="340" t="s">
        <v>459</v>
      </c>
      <c r="G425" s="340"/>
      <c r="H425" s="340"/>
    </row>
    <row r="426" spans="1:8" ht="12.75">
      <c r="A426" s="343"/>
      <c r="B426" s="337"/>
      <c r="C426" s="340"/>
      <c r="D426" s="340"/>
      <c r="E426" s="340"/>
      <c r="F426" s="340"/>
      <c r="G426" s="340"/>
      <c r="H426" s="340"/>
    </row>
    <row r="427" spans="1:8" ht="12.75">
      <c r="A427" s="343" t="s">
        <v>903</v>
      </c>
      <c r="B427" s="337" t="s">
        <v>474</v>
      </c>
      <c r="C427" s="340" t="s">
        <v>459</v>
      </c>
      <c r="D427" s="340" t="s">
        <v>459</v>
      </c>
      <c r="E427" s="340"/>
      <c r="F427" s="340" t="s">
        <v>459</v>
      </c>
      <c r="G427" s="340"/>
      <c r="H427" s="340"/>
    </row>
    <row r="428" spans="1:8" ht="12.75">
      <c r="A428" s="343"/>
      <c r="B428" s="337"/>
      <c r="C428" s="340"/>
      <c r="D428" s="340"/>
      <c r="E428" s="340"/>
      <c r="F428" s="340"/>
      <c r="G428" s="340"/>
      <c r="H428" s="340"/>
    </row>
    <row r="429" spans="1:8" ht="12.75">
      <c r="A429" s="343" t="s">
        <v>904</v>
      </c>
      <c r="B429" s="337" t="s">
        <v>474</v>
      </c>
      <c r="C429" s="340" t="s">
        <v>459</v>
      </c>
      <c r="D429" s="340" t="s">
        <v>459</v>
      </c>
      <c r="E429" s="340"/>
      <c r="F429" s="340" t="s">
        <v>459</v>
      </c>
      <c r="G429" s="340"/>
      <c r="H429" s="340"/>
    </row>
    <row r="430" spans="1:8" ht="12.75">
      <c r="A430" s="343"/>
      <c r="B430" s="337"/>
      <c r="C430" s="340"/>
      <c r="D430" s="340"/>
      <c r="E430" s="340"/>
      <c r="F430" s="340"/>
      <c r="G430" s="340"/>
      <c r="H430" s="340"/>
    </row>
    <row r="431" spans="1:8" ht="12.75">
      <c r="A431" s="343" t="s">
        <v>905</v>
      </c>
      <c r="B431" s="337" t="s">
        <v>467</v>
      </c>
      <c r="C431" s="340" t="s">
        <v>459</v>
      </c>
      <c r="D431" s="340" t="s">
        <v>459</v>
      </c>
      <c r="E431" s="340"/>
      <c r="F431" s="340" t="s">
        <v>459</v>
      </c>
      <c r="G431" s="340"/>
      <c r="H431" s="340"/>
    </row>
    <row r="432" spans="1:8" ht="12.75">
      <c r="A432" s="343"/>
      <c r="B432" s="337"/>
      <c r="C432" s="340"/>
      <c r="D432" s="340"/>
      <c r="E432" s="340"/>
      <c r="F432" s="340"/>
      <c r="G432" s="340"/>
      <c r="H432" s="340"/>
    </row>
    <row r="433" spans="1:8" ht="12.75">
      <c r="A433" s="8" t="s">
        <v>906</v>
      </c>
      <c r="B433" s="10" t="s">
        <v>895</v>
      </c>
      <c r="C433" s="13" t="s">
        <v>459</v>
      </c>
      <c r="D433" s="13" t="s">
        <v>459</v>
      </c>
      <c r="E433" s="13"/>
      <c r="F433" s="13" t="s">
        <v>459</v>
      </c>
      <c r="G433" s="13"/>
      <c r="H433" s="13"/>
    </row>
    <row r="434" spans="1:8" ht="12.75">
      <c r="A434" s="343" t="s">
        <v>910</v>
      </c>
      <c r="B434" s="337" t="s">
        <v>474</v>
      </c>
      <c r="C434" s="340" t="s">
        <v>459</v>
      </c>
      <c r="D434" s="340" t="s">
        <v>459</v>
      </c>
      <c r="E434" s="340"/>
      <c r="F434" s="340" t="s">
        <v>459</v>
      </c>
      <c r="G434" s="340"/>
      <c r="H434" s="340"/>
    </row>
    <row r="435" spans="1:8" ht="12.75">
      <c r="A435" s="343"/>
      <c r="B435" s="337"/>
      <c r="C435" s="340"/>
      <c r="D435" s="340"/>
      <c r="E435" s="340"/>
      <c r="F435" s="340"/>
      <c r="G435" s="340"/>
      <c r="H435" s="340"/>
    </row>
    <row r="436" spans="1:8" ht="12.75">
      <c r="A436" s="343" t="s">
        <v>915</v>
      </c>
      <c r="B436" s="337" t="s">
        <v>467</v>
      </c>
      <c r="C436" s="340" t="s">
        <v>459</v>
      </c>
      <c r="D436" s="340" t="s">
        <v>459</v>
      </c>
      <c r="E436" s="340"/>
      <c r="F436" s="340" t="s">
        <v>459</v>
      </c>
      <c r="G436" s="340"/>
      <c r="H436" s="340"/>
    </row>
    <row r="437" spans="1:8" ht="12.75">
      <c r="A437" s="343"/>
      <c r="B437" s="337"/>
      <c r="C437" s="340"/>
      <c r="D437" s="340"/>
      <c r="E437" s="340"/>
      <c r="F437" s="340"/>
      <c r="G437" s="340"/>
      <c r="H437" s="340"/>
    </row>
    <row r="438" spans="1:8" ht="12.75">
      <c r="A438" s="343" t="s">
        <v>916</v>
      </c>
      <c r="B438" s="337" t="s">
        <v>474</v>
      </c>
      <c r="C438" s="340" t="s">
        <v>459</v>
      </c>
      <c r="D438" s="340" t="s">
        <v>459</v>
      </c>
      <c r="E438" s="340"/>
      <c r="F438" s="340" t="s">
        <v>459</v>
      </c>
      <c r="G438" s="340"/>
      <c r="H438" s="340"/>
    </row>
    <row r="439" spans="1:8" ht="12.75">
      <c r="A439" s="343"/>
      <c r="B439" s="337"/>
      <c r="C439" s="340"/>
      <c r="D439" s="340"/>
      <c r="E439" s="340"/>
      <c r="F439" s="340"/>
      <c r="G439" s="340"/>
      <c r="H439" s="340"/>
    </row>
    <row r="440" spans="1:8" ht="12.75">
      <c r="A440" s="343"/>
      <c r="B440" s="337"/>
      <c r="C440" s="340"/>
      <c r="D440" s="340"/>
      <c r="E440" s="340"/>
      <c r="F440" s="340"/>
      <c r="G440" s="340"/>
      <c r="H440" s="340"/>
    </row>
    <row r="441" spans="1:8" ht="38.25">
      <c r="A441" s="8" t="s">
        <v>917</v>
      </c>
      <c r="B441" s="10" t="s">
        <v>467</v>
      </c>
      <c r="C441" s="13" t="s">
        <v>459</v>
      </c>
      <c r="D441" s="13" t="s">
        <v>459</v>
      </c>
      <c r="E441" s="13"/>
      <c r="F441" s="13" t="s">
        <v>459</v>
      </c>
      <c r="G441" s="13"/>
      <c r="H441" s="13"/>
    </row>
    <row r="442" spans="1:8" ht="12.75">
      <c r="A442" s="343" t="s">
        <v>918</v>
      </c>
      <c r="B442" s="337" t="s">
        <v>474</v>
      </c>
      <c r="C442" s="340" t="s">
        <v>459</v>
      </c>
      <c r="D442" s="340" t="s">
        <v>459</v>
      </c>
      <c r="E442" s="340"/>
      <c r="F442" s="340" t="s">
        <v>459</v>
      </c>
      <c r="G442" s="340"/>
      <c r="H442" s="340"/>
    </row>
    <row r="443" spans="1:8" ht="12.75">
      <c r="A443" s="343"/>
      <c r="B443" s="337"/>
      <c r="C443" s="340"/>
      <c r="D443" s="340"/>
      <c r="E443" s="340"/>
      <c r="F443" s="340"/>
      <c r="G443" s="340"/>
      <c r="H443" s="340"/>
    </row>
    <row r="444" spans="1:8" ht="12.75">
      <c r="A444" s="8" t="s">
        <v>919</v>
      </c>
      <c r="B444" s="9" t="s">
        <v>467</v>
      </c>
      <c r="C444" s="13" t="s">
        <v>459</v>
      </c>
      <c r="D444" s="13" t="s">
        <v>459</v>
      </c>
      <c r="E444" s="13"/>
      <c r="F444" s="13" t="s">
        <v>459</v>
      </c>
      <c r="G444" s="13"/>
      <c r="H444" s="13"/>
    </row>
    <row r="445" spans="1:8" ht="12.75">
      <c r="A445" s="8" t="s">
        <v>920</v>
      </c>
      <c r="B445" s="9"/>
      <c r="C445" s="13"/>
      <c r="D445" s="13"/>
      <c r="E445" s="13"/>
      <c r="F445" s="13"/>
      <c r="G445" s="13"/>
      <c r="H445" s="13"/>
    </row>
    <row r="446" spans="1:8" ht="38.25">
      <c r="A446" s="8" t="s">
        <v>921</v>
      </c>
      <c r="B446" s="10" t="s">
        <v>467</v>
      </c>
      <c r="C446" s="13" t="s">
        <v>459</v>
      </c>
      <c r="D446" s="13" t="s">
        <v>459</v>
      </c>
      <c r="E446" s="13"/>
      <c r="F446" s="13" t="s">
        <v>459</v>
      </c>
      <c r="G446" s="13"/>
      <c r="H446" s="13"/>
    </row>
    <row r="447" spans="1:8" ht="25.5">
      <c r="A447" s="8" t="s">
        <v>922</v>
      </c>
      <c r="B447" s="10" t="s">
        <v>467</v>
      </c>
      <c r="C447" s="13" t="s">
        <v>459</v>
      </c>
      <c r="D447" s="13" t="s">
        <v>459</v>
      </c>
      <c r="E447" s="13"/>
      <c r="F447" s="13" t="s">
        <v>459</v>
      </c>
      <c r="G447" s="13"/>
      <c r="H447" s="13"/>
    </row>
    <row r="448" spans="1:8" ht="12.75">
      <c r="A448" s="343" t="s">
        <v>923</v>
      </c>
      <c r="B448" s="337" t="s">
        <v>467</v>
      </c>
      <c r="C448" s="340" t="s">
        <v>459</v>
      </c>
      <c r="D448" s="340" t="s">
        <v>459</v>
      </c>
      <c r="E448" s="340"/>
      <c r="F448" s="340" t="s">
        <v>459</v>
      </c>
      <c r="G448" s="340"/>
      <c r="H448" s="340"/>
    </row>
    <row r="449" spans="1:8" ht="12.75">
      <c r="A449" s="343"/>
      <c r="B449" s="337"/>
      <c r="C449" s="340"/>
      <c r="D449" s="340"/>
      <c r="E449" s="340"/>
      <c r="F449" s="340"/>
      <c r="G449" s="340"/>
      <c r="H449" s="340"/>
    </row>
    <row r="450" spans="1:8" ht="12.75">
      <c r="A450" s="15" t="s">
        <v>924</v>
      </c>
      <c r="B450" s="12"/>
      <c r="C450" s="13"/>
      <c r="D450" s="13"/>
      <c r="E450" s="13"/>
      <c r="F450" s="13"/>
      <c r="G450" s="13"/>
      <c r="H450" s="13"/>
    </row>
    <row r="451" spans="1:8" ht="25.5">
      <c r="A451" s="8" t="s">
        <v>925</v>
      </c>
      <c r="B451" s="10" t="s">
        <v>458</v>
      </c>
      <c r="C451" s="10" t="s">
        <v>459</v>
      </c>
      <c r="D451" s="10" t="s">
        <v>459</v>
      </c>
      <c r="E451" s="10"/>
      <c r="F451" s="10" t="s">
        <v>459</v>
      </c>
      <c r="G451" s="10" t="s">
        <v>459</v>
      </c>
      <c r="H451" s="10"/>
    </row>
    <row r="452" spans="1:8" ht="12.75">
      <c r="A452" s="338" t="s">
        <v>927</v>
      </c>
      <c r="B452" s="346" t="s">
        <v>928</v>
      </c>
      <c r="C452" s="337" t="s">
        <v>459</v>
      </c>
      <c r="D452" s="337" t="s">
        <v>459</v>
      </c>
      <c r="E452" s="337"/>
      <c r="F452" s="337" t="s">
        <v>459</v>
      </c>
      <c r="G452" s="337" t="s">
        <v>459</v>
      </c>
      <c r="H452" s="337"/>
    </row>
    <row r="453" spans="1:8" ht="12.75">
      <c r="A453" s="338"/>
      <c r="B453" s="346"/>
      <c r="C453" s="337"/>
      <c r="D453" s="337"/>
      <c r="E453" s="337"/>
      <c r="F453" s="337"/>
      <c r="G453" s="337"/>
      <c r="H453" s="337"/>
    </row>
    <row r="454" spans="1:8" ht="12.75">
      <c r="A454" s="8" t="s">
        <v>929</v>
      </c>
      <c r="B454" s="10" t="s">
        <v>458</v>
      </c>
      <c r="C454" s="10" t="s">
        <v>459</v>
      </c>
      <c r="D454" s="10" t="s">
        <v>459</v>
      </c>
      <c r="E454" s="10"/>
      <c r="F454" s="10" t="s">
        <v>459</v>
      </c>
      <c r="G454" s="10" t="s">
        <v>459</v>
      </c>
      <c r="H454" s="10"/>
    </row>
    <row r="455" spans="1:8" ht="12.75">
      <c r="A455" s="338" t="s">
        <v>930</v>
      </c>
      <c r="B455" s="337" t="s">
        <v>474</v>
      </c>
      <c r="C455" s="337" t="s">
        <v>459</v>
      </c>
      <c r="D455" s="337" t="s">
        <v>459</v>
      </c>
      <c r="E455" s="337"/>
      <c r="F455" s="337" t="s">
        <v>459</v>
      </c>
      <c r="G455" s="337" t="s">
        <v>459</v>
      </c>
      <c r="H455" s="337"/>
    </row>
    <row r="456" spans="1:8" ht="12.75">
      <c r="A456" s="338"/>
      <c r="B456" s="337"/>
      <c r="C456" s="337"/>
      <c r="D456" s="337"/>
      <c r="E456" s="337"/>
      <c r="F456" s="337"/>
      <c r="G456" s="337"/>
      <c r="H456" s="337"/>
    </row>
    <row r="457" spans="1:8" ht="12.75">
      <c r="A457" s="11" t="s">
        <v>931</v>
      </c>
      <c r="B457" s="10"/>
      <c r="C457" s="10"/>
      <c r="D457" s="10"/>
      <c r="E457" s="10"/>
      <c r="F457" s="10"/>
      <c r="G457" s="10"/>
      <c r="H457" s="10"/>
    </row>
    <row r="458" spans="1:8" ht="12.75">
      <c r="A458" s="338" t="s">
        <v>932</v>
      </c>
      <c r="B458" s="337" t="s">
        <v>474</v>
      </c>
      <c r="C458" s="337" t="s">
        <v>459</v>
      </c>
      <c r="D458" s="337" t="s">
        <v>459</v>
      </c>
      <c r="E458" s="337"/>
      <c r="F458" s="337" t="s">
        <v>459</v>
      </c>
      <c r="G458" s="337" t="s">
        <v>459</v>
      </c>
      <c r="H458" s="337"/>
    </row>
    <row r="459" spans="1:8" ht="12.75">
      <c r="A459" s="338"/>
      <c r="B459" s="337"/>
      <c r="C459" s="337"/>
      <c r="D459" s="337"/>
      <c r="E459" s="337"/>
      <c r="F459" s="337"/>
      <c r="G459" s="337"/>
      <c r="H459" s="337"/>
    </row>
    <row r="460" spans="1:8" ht="12.75">
      <c r="A460" s="338" t="s">
        <v>933</v>
      </c>
      <c r="B460" s="337" t="s">
        <v>474</v>
      </c>
      <c r="C460" s="337" t="s">
        <v>459</v>
      </c>
      <c r="D460" s="337" t="s">
        <v>459</v>
      </c>
      <c r="E460" s="337"/>
      <c r="F460" s="337" t="s">
        <v>459</v>
      </c>
      <c r="G460" s="337" t="s">
        <v>459</v>
      </c>
      <c r="H460" s="337"/>
    </row>
    <row r="461" spans="1:8" ht="12.75">
      <c r="A461" s="338"/>
      <c r="B461" s="337"/>
      <c r="C461" s="337"/>
      <c r="D461" s="337"/>
      <c r="E461" s="337"/>
      <c r="F461" s="337"/>
      <c r="G461" s="337"/>
      <c r="H461" s="337"/>
    </row>
    <row r="462" spans="1:8" ht="12.75">
      <c r="A462" s="343" t="s">
        <v>934</v>
      </c>
      <c r="B462" s="337" t="s">
        <v>895</v>
      </c>
      <c r="C462" s="337" t="s">
        <v>459</v>
      </c>
      <c r="D462" s="337" t="s">
        <v>459</v>
      </c>
      <c r="E462" s="337"/>
      <c r="F462" s="337" t="s">
        <v>459</v>
      </c>
      <c r="G462" s="337"/>
      <c r="H462" s="337"/>
    </row>
    <row r="463" spans="1:8" ht="12.75">
      <c r="A463" s="343"/>
      <c r="B463" s="337"/>
      <c r="C463" s="337"/>
      <c r="D463" s="337"/>
      <c r="E463" s="337"/>
      <c r="F463" s="337"/>
      <c r="G463" s="337"/>
      <c r="H463" s="337"/>
    </row>
    <row r="464" spans="1:8" ht="25.5">
      <c r="A464" s="8" t="s">
        <v>936</v>
      </c>
      <c r="B464" s="10"/>
      <c r="C464" s="10"/>
      <c r="D464" s="10"/>
      <c r="E464" s="10"/>
      <c r="F464" s="10"/>
      <c r="G464" s="10"/>
      <c r="H464" s="10"/>
    </row>
    <row r="465" spans="1:8" ht="12.75">
      <c r="A465" s="8" t="s">
        <v>937</v>
      </c>
      <c r="B465" s="10" t="s">
        <v>458</v>
      </c>
      <c r="C465" s="10" t="s">
        <v>459</v>
      </c>
      <c r="D465" s="10" t="s">
        <v>459</v>
      </c>
      <c r="E465" s="10"/>
      <c r="F465" s="10" t="s">
        <v>459</v>
      </c>
      <c r="G465" s="10"/>
      <c r="H465" s="10"/>
    </row>
    <row r="466" spans="1:8" ht="12.75">
      <c r="A466" s="8" t="s">
        <v>938</v>
      </c>
      <c r="B466" s="10" t="s">
        <v>458</v>
      </c>
      <c r="C466" s="10" t="s">
        <v>459</v>
      </c>
      <c r="D466" s="10" t="s">
        <v>459</v>
      </c>
      <c r="E466" s="10"/>
      <c r="F466" s="10" t="s">
        <v>459</v>
      </c>
      <c r="G466" s="10"/>
      <c r="H466" s="10"/>
    </row>
    <row r="467" spans="1:8" ht="12.75">
      <c r="A467" s="8" t="s">
        <v>939</v>
      </c>
      <c r="B467" s="10" t="s">
        <v>458</v>
      </c>
      <c r="C467" s="10" t="s">
        <v>459</v>
      </c>
      <c r="D467" s="10" t="s">
        <v>459</v>
      </c>
      <c r="E467" s="10"/>
      <c r="F467" s="10" t="s">
        <v>459</v>
      </c>
      <c r="G467" s="10"/>
      <c r="H467" s="10"/>
    </row>
    <row r="468" spans="1:8" ht="12.75">
      <c r="A468" s="8" t="s">
        <v>940</v>
      </c>
      <c r="B468" s="10"/>
      <c r="C468" s="10"/>
      <c r="D468" s="10"/>
      <c r="E468" s="10"/>
      <c r="F468" s="10"/>
      <c r="G468" s="10"/>
      <c r="H468" s="10"/>
    </row>
    <row r="469" spans="1:8" ht="12.75">
      <c r="A469" s="8" t="s">
        <v>938</v>
      </c>
      <c r="B469" s="10" t="s">
        <v>458</v>
      </c>
      <c r="C469" s="10" t="s">
        <v>459</v>
      </c>
      <c r="D469" s="10" t="s">
        <v>459</v>
      </c>
      <c r="E469" s="10"/>
      <c r="F469" s="10" t="s">
        <v>459</v>
      </c>
      <c r="G469" s="10"/>
      <c r="H469" s="10"/>
    </row>
    <row r="470" spans="1:8" ht="12.75">
      <c r="A470" s="343" t="s">
        <v>939</v>
      </c>
      <c r="B470" s="337" t="s">
        <v>458</v>
      </c>
      <c r="C470" s="337" t="s">
        <v>459</v>
      </c>
      <c r="D470" s="337" t="s">
        <v>459</v>
      </c>
      <c r="E470" s="337"/>
      <c r="F470" s="337" t="s">
        <v>459</v>
      </c>
      <c r="G470" s="337"/>
      <c r="H470" s="337"/>
    </row>
    <row r="471" spans="1:8" ht="12.75">
      <c r="A471" s="343"/>
      <c r="B471" s="337"/>
      <c r="C471" s="337"/>
      <c r="D471" s="337"/>
      <c r="E471" s="337"/>
      <c r="F471" s="337"/>
      <c r="G471" s="337"/>
      <c r="H471" s="337"/>
    </row>
    <row r="472" spans="1:8" ht="12.75">
      <c r="A472" s="345" t="s">
        <v>941</v>
      </c>
      <c r="B472" s="337"/>
      <c r="C472" s="337"/>
      <c r="D472" s="337"/>
      <c r="E472" s="337"/>
      <c r="F472" s="337"/>
      <c r="G472" s="337"/>
      <c r="H472" s="337"/>
    </row>
    <row r="473" spans="1:8" ht="12.75">
      <c r="A473" s="345"/>
      <c r="B473" s="337"/>
      <c r="C473" s="337"/>
      <c r="D473" s="337"/>
      <c r="E473" s="337"/>
      <c r="F473" s="337"/>
      <c r="G473" s="337"/>
      <c r="H473" s="337"/>
    </row>
    <row r="474" spans="1:8" ht="38.25">
      <c r="A474" s="11" t="s">
        <v>942</v>
      </c>
      <c r="B474" s="10" t="s">
        <v>895</v>
      </c>
      <c r="C474" s="10" t="s">
        <v>459</v>
      </c>
      <c r="D474" s="10" t="s">
        <v>459</v>
      </c>
      <c r="E474" s="10"/>
      <c r="F474" s="10" t="s">
        <v>459</v>
      </c>
      <c r="G474" s="10"/>
      <c r="H474" s="10"/>
    </row>
    <row r="475" spans="1:8" ht="38.25">
      <c r="A475" s="11" t="s">
        <v>943</v>
      </c>
      <c r="B475" s="10" t="s">
        <v>895</v>
      </c>
      <c r="C475" s="10" t="s">
        <v>459</v>
      </c>
      <c r="D475" s="10" t="s">
        <v>459</v>
      </c>
      <c r="E475" s="10"/>
      <c r="F475" s="10" t="s">
        <v>459</v>
      </c>
      <c r="G475" s="10"/>
      <c r="H475" s="10"/>
    </row>
    <row r="476" spans="1:8" ht="51">
      <c r="A476" s="11" t="s">
        <v>944</v>
      </c>
      <c r="B476" s="10" t="s">
        <v>895</v>
      </c>
      <c r="C476" s="10" t="s">
        <v>459</v>
      </c>
      <c r="D476" s="10" t="s">
        <v>459</v>
      </c>
      <c r="E476" s="10"/>
      <c r="F476" s="10" t="s">
        <v>459</v>
      </c>
      <c r="G476" s="10"/>
      <c r="H476" s="10"/>
    </row>
    <row r="477" spans="1:8" ht="25.5">
      <c r="A477" s="11" t="s">
        <v>945</v>
      </c>
      <c r="B477" s="10"/>
      <c r="C477" s="10"/>
      <c r="D477" s="10"/>
      <c r="E477" s="10"/>
      <c r="F477" s="10"/>
      <c r="G477" s="10"/>
      <c r="H477" s="10"/>
    </row>
    <row r="478" spans="1:8" ht="25.5">
      <c r="A478" s="11" t="s">
        <v>946</v>
      </c>
      <c r="B478" s="10" t="s">
        <v>947</v>
      </c>
      <c r="C478" s="10" t="s">
        <v>459</v>
      </c>
      <c r="D478" s="10" t="s">
        <v>459</v>
      </c>
      <c r="E478" s="10"/>
      <c r="F478" s="10" t="s">
        <v>459</v>
      </c>
      <c r="G478" s="10" t="s">
        <v>459</v>
      </c>
      <c r="H478" s="10"/>
    </row>
    <row r="479" spans="1:8" ht="25.5">
      <c r="A479" s="11" t="s">
        <v>950</v>
      </c>
      <c r="B479" s="10" t="s">
        <v>951</v>
      </c>
      <c r="C479" s="10" t="s">
        <v>459</v>
      </c>
      <c r="D479" s="10" t="s">
        <v>459</v>
      </c>
      <c r="E479" s="10"/>
      <c r="F479" s="10" t="s">
        <v>459</v>
      </c>
      <c r="G479" s="10" t="s">
        <v>459</v>
      </c>
      <c r="H479" s="10"/>
    </row>
    <row r="480" spans="1:8" ht="25.5">
      <c r="A480" s="338" t="s">
        <v>952</v>
      </c>
      <c r="B480" s="10" t="s">
        <v>953</v>
      </c>
      <c r="C480" s="337" t="s">
        <v>459</v>
      </c>
      <c r="D480" s="337" t="s">
        <v>459</v>
      </c>
      <c r="E480" s="337"/>
      <c r="F480" s="337" t="s">
        <v>459</v>
      </c>
      <c r="G480" s="337" t="s">
        <v>459</v>
      </c>
      <c r="H480" s="337"/>
    </row>
    <row r="481" spans="1:8" ht="12.75">
      <c r="A481" s="338"/>
      <c r="B481" s="10" t="s">
        <v>954</v>
      </c>
      <c r="C481" s="337"/>
      <c r="D481" s="337"/>
      <c r="E481" s="337"/>
      <c r="F481" s="337"/>
      <c r="G481" s="337"/>
      <c r="H481" s="337"/>
    </row>
    <row r="482" spans="1:8" ht="25.5">
      <c r="A482" s="11" t="s">
        <v>955</v>
      </c>
      <c r="B482" s="10" t="s">
        <v>956</v>
      </c>
      <c r="C482" s="10" t="s">
        <v>459</v>
      </c>
      <c r="D482" s="10" t="s">
        <v>459</v>
      </c>
      <c r="E482" s="10"/>
      <c r="F482" s="10" t="s">
        <v>459</v>
      </c>
      <c r="G482" s="10" t="s">
        <v>459</v>
      </c>
      <c r="H482" s="10"/>
    </row>
    <row r="483" spans="1:8" ht="25.5">
      <c r="A483" s="11" t="s">
        <v>957</v>
      </c>
      <c r="B483" s="10" t="s">
        <v>956</v>
      </c>
      <c r="C483" s="10" t="s">
        <v>459</v>
      </c>
      <c r="D483" s="10" t="s">
        <v>459</v>
      </c>
      <c r="E483" s="10"/>
      <c r="F483" s="10" t="s">
        <v>459</v>
      </c>
      <c r="G483" s="10" t="s">
        <v>459</v>
      </c>
      <c r="H483" s="10"/>
    </row>
    <row r="484" spans="1:8" ht="25.5">
      <c r="A484" s="11" t="s">
        <v>958</v>
      </c>
      <c r="B484" s="10" t="s">
        <v>956</v>
      </c>
      <c r="C484" s="10" t="s">
        <v>459</v>
      </c>
      <c r="D484" s="10" t="s">
        <v>459</v>
      </c>
      <c r="E484" s="10"/>
      <c r="F484" s="10" t="s">
        <v>459</v>
      </c>
      <c r="G484" s="10" t="s">
        <v>459</v>
      </c>
      <c r="H484" s="10"/>
    </row>
    <row r="485" spans="1:8" ht="76.5">
      <c r="A485" s="11" t="s">
        <v>959</v>
      </c>
      <c r="B485" s="10" t="s">
        <v>951</v>
      </c>
      <c r="C485" s="10" t="s">
        <v>459</v>
      </c>
      <c r="D485" s="10" t="s">
        <v>459</v>
      </c>
      <c r="E485" s="10"/>
      <c r="F485" s="10" t="s">
        <v>459</v>
      </c>
      <c r="G485" s="10"/>
      <c r="H485" s="10"/>
    </row>
    <row r="486" spans="1:8" ht="25.5">
      <c r="A486" s="11" t="s">
        <v>960</v>
      </c>
      <c r="B486" s="10" t="s">
        <v>961</v>
      </c>
      <c r="C486" s="10" t="s">
        <v>459</v>
      </c>
      <c r="D486" s="10" t="s">
        <v>459</v>
      </c>
      <c r="E486" s="10"/>
      <c r="F486" s="10" t="s">
        <v>459</v>
      </c>
      <c r="G486" s="10"/>
      <c r="H486" s="10"/>
    </row>
    <row r="487" spans="1:8" ht="25.5">
      <c r="A487" s="11" t="s">
        <v>962</v>
      </c>
      <c r="B487" s="10" t="s">
        <v>961</v>
      </c>
      <c r="C487" s="10" t="s">
        <v>459</v>
      </c>
      <c r="D487" s="10" t="s">
        <v>459</v>
      </c>
      <c r="E487" s="10"/>
      <c r="F487" s="10" t="s">
        <v>459</v>
      </c>
      <c r="G487" s="10"/>
      <c r="H487" s="10"/>
    </row>
    <row r="488" spans="1:8" ht="25.5">
      <c r="A488" s="11" t="s">
        <v>963</v>
      </c>
      <c r="B488" s="10" t="s">
        <v>961</v>
      </c>
      <c r="C488" s="10" t="s">
        <v>459</v>
      </c>
      <c r="D488" s="10" t="s">
        <v>459</v>
      </c>
      <c r="E488" s="10"/>
      <c r="F488" s="10" t="s">
        <v>459</v>
      </c>
      <c r="G488" s="10"/>
      <c r="H488" s="10"/>
    </row>
    <row r="489" spans="1:8" ht="12.75">
      <c r="A489" s="11"/>
      <c r="B489" s="10"/>
      <c r="C489" s="10"/>
      <c r="D489" s="10"/>
      <c r="E489" s="10"/>
      <c r="F489" s="10"/>
      <c r="G489" s="10"/>
      <c r="H489" s="10"/>
    </row>
    <row r="490" spans="1:8" ht="25.5">
      <c r="A490" s="11" t="s">
        <v>964</v>
      </c>
      <c r="B490" s="10" t="s">
        <v>961</v>
      </c>
      <c r="C490" s="10" t="s">
        <v>459</v>
      </c>
      <c r="D490" s="10" t="s">
        <v>459</v>
      </c>
      <c r="E490" s="10"/>
      <c r="F490" s="10" t="s">
        <v>459</v>
      </c>
      <c r="G490" s="10"/>
      <c r="H490" s="10"/>
    </row>
    <row r="491" spans="1:8" ht="25.5">
      <c r="A491" s="11" t="s">
        <v>965</v>
      </c>
      <c r="B491" s="10" t="s">
        <v>961</v>
      </c>
      <c r="C491" s="10" t="s">
        <v>459</v>
      </c>
      <c r="D491" s="10" t="s">
        <v>459</v>
      </c>
      <c r="E491" s="10"/>
      <c r="F491" s="10" t="s">
        <v>459</v>
      </c>
      <c r="G491" s="10"/>
      <c r="H491" s="10"/>
    </row>
    <row r="492" spans="1:8" ht="25.5">
      <c r="A492" s="11" t="s">
        <v>966</v>
      </c>
      <c r="B492" s="10" t="s">
        <v>961</v>
      </c>
      <c r="C492" s="10" t="s">
        <v>459</v>
      </c>
      <c r="D492" s="10" t="s">
        <v>459</v>
      </c>
      <c r="E492" s="10"/>
      <c r="F492" s="10" t="s">
        <v>459</v>
      </c>
      <c r="G492" s="10"/>
      <c r="H492" s="10"/>
    </row>
    <row r="493" spans="1:8" ht="38.25">
      <c r="A493" s="11" t="s">
        <v>967</v>
      </c>
      <c r="B493" s="10" t="s">
        <v>968</v>
      </c>
      <c r="C493" s="10" t="s">
        <v>459</v>
      </c>
      <c r="D493" s="10" t="s">
        <v>459</v>
      </c>
      <c r="E493" s="10"/>
      <c r="F493" s="10" t="s">
        <v>459</v>
      </c>
      <c r="G493" s="10"/>
      <c r="H493" s="10"/>
    </row>
    <row r="494" spans="1:8" ht="25.5">
      <c r="A494" s="11" t="s">
        <v>969</v>
      </c>
      <c r="B494" s="10" t="s">
        <v>961</v>
      </c>
      <c r="C494" s="10" t="s">
        <v>459</v>
      </c>
      <c r="D494" s="10" t="s">
        <v>459</v>
      </c>
      <c r="E494" s="10"/>
      <c r="F494" s="10" t="s">
        <v>459</v>
      </c>
      <c r="G494" s="10"/>
      <c r="H494" s="10"/>
    </row>
    <row r="495" spans="1:8" ht="25.5">
      <c r="A495" s="11" t="s">
        <v>970</v>
      </c>
      <c r="B495" s="10" t="s">
        <v>961</v>
      </c>
      <c r="C495" s="10"/>
      <c r="D495" s="10"/>
      <c r="E495" s="10"/>
      <c r="F495" s="10"/>
      <c r="G495" s="10"/>
      <c r="H495" s="10"/>
    </row>
    <row r="496" spans="1:8" ht="12.75">
      <c r="A496" s="338" t="s">
        <v>0</v>
      </c>
      <c r="B496" s="337" t="s">
        <v>961</v>
      </c>
      <c r="C496" s="337" t="s">
        <v>459</v>
      </c>
      <c r="D496" s="337" t="s">
        <v>459</v>
      </c>
      <c r="E496" s="337"/>
      <c r="F496" s="337" t="s">
        <v>459</v>
      </c>
      <c r="G496" s="337"/>
      <c r="H496" s="337"/>
    </row>
    <row r="497" spans="1:8" ht="12.75">
      <c r="A497" s="338"/>
      <c r="B497" s="337"/>
      <c r="C497" s="337"/>
      <c r="D497" s="337"/>
      <c r="E497" s="337"/>
      <c r="F497" s="337"/>
      <c r="G497" s="337"/>
      <c r="H497" s="337"/>
    </row>
    <row r="498" spans="1:8" ht="25.5">
      <c r="A498" s="11" t="s">
        <v>1</v>
      </c>
      <c r="B498" s="10" t="s">
        <v>961</v>
      </c>
      <c r="C498" s="10" t="s">
        <v>459</v>
      </c>
      <c r="D498" s="10" t="s">
        <v>459</v>
      </c>
      <c r="E498" s="10"/>
      <c r="F498" s="10" t="s">
        <v>459</v>
      </c>
      <c r="G498" s="10"/>
      <c r="H498" s="10"/>
    </row>
    <row r="499" spans="1:8" ht="25.5">
      <c r="A499" s="11" t="s">
        <v>2</v>
      </c>
      <c r="B499" s="10" t="s">
        <v>961</v>
      </c>
      <c r="C499" s="10" t="s">
        <v>459</v>
      </c>
      <c r="D499" s="10" t="s">
        <v>459</v>
      </c>
      <c r="E499" s="10"/>
      <c r="F499" s="10" t="s">
        <v>459</v>
      </c>
      <c r="G499" s="10"/>
      <c r="H499" s="10"/>
    </row>
    <row r="500" spans="1:8" ht="12.75">
      <c r="A500" s="345" t="s">
        <v>3</v>
      </c>
      <c r="B500" s="337"/>
      <c r="C500" s="337"/>
      <c r="D500" s="337"/>
      <c r="E500" s="337"/>
      <c r="F500" s="337"/>
      <c r="G500" s="337"/>
      <c r="H500" s="337"/>
    </row>
    <row r="501" spans="1:8" ht="12.75">
      <c r="A501" s="345"/>
      <c r="B501" s="337"/>
      <c r="C501" s="337"/>
      <c r="D501" s="337"/>
      <c r="E501" s="337"/>
      <c r="F501" s="337"/>
      <c r="G501" s="337"/>
      <c r="H501" s="337"/>
    </row>
    <row r="502" spans="1:8" ht="12.75">
      <c r="A502" s="338" t="s">
        <v>4</v>
      </c>
      <c r="B502" s="337" t="s">
        <v>5</v>
      </c>
      <c r="C502" s="337" t="s">
        <v>459</v>
      </c>
      <c r="D502" s="337" t="s">
        <v>459</v>
      </c>
      <c r="E502" s="337"/>
      <c r="F502" s="337" t="s">
        <v>459</v>
      </c>
      <c r="G502" s="337" t="s">
        <v>459</v>
      </c>
      <c r="H502" s="337"/>
    </row>
    <row r="503" spans="1:8" ht="12.75">
      <c r="A503" s="338"/>
      <c r="B503" s="337"/>
      <c r="C503" s="337"/>
      <c r="D503" s="337"/>
      <c r="E503" s="337"/>
      <c r="F503" s="337"/>
      <c r="G503" s="337"/>
      <c r="H503" s="337"/>
    </row>
    <row r="504" spans="1:8" ht="12.75">
      <c r="A504" s="338" t="s">
        <v>6</v>
      </c>
      <c r="B504" s="337"/>
      <c r="C504" s="337"/>
      <c r="D504" s="337"/>
      <c r="E504" s="337"/>
      <c r="F504" s="337"/>
      <c r="G504" s="337"/>
      <c r="H504" s="337"/>
    </row>
    <row r="505" spans="1:8" ht="12.75">
      <c r="A505" s="338"/>
      <c r="B505" s="337"/>
      <c r="C505" s="337"/>
      <c r="D505" s="337"/>
      <c r="E505" s="337"/>
      <c r="F505" s="337"/>
      <c r="G505" s="337"/>
      <c r="H505" s="337"/>
    </row>
    <row r="506" spans="1:8" ht="12.75">
      <c r="A506" s="338" t="s">
        <v>7</v>
      </c>
      <c r="B506" s="337" t="s">
        <v>458</v>
      </c>
      <c r="C506" s="337" t="s">
        <v>459</v>
      </c>
      <c r="D506" s="337"/>
      <c r="E506" s="337"/>
      <c r="F506" s="337" t="s">
        <v>459</v>
      </c>
      <c r="G506" s="337"/>
      <c r="H506" s="337"/>
    </row>
    <row r="507" spans="1:8" ht="12.75">
      <c r="A507" s="338"/>
      <c r="B507" s="337"/>
      <c r="C507" s="337"/>
      <c r="D507" s="337"/>
      <c r="E507" s="337"/>
      <c r="F507" s="337"/>
      <c r="G507" s="337"/>
      <c r="H507" s="337"/>
    </row>
    <row r="508" spans="1:8" ht="12.75">
      <c r="A508" s="338" t="s">
        <v>25</v>
      </c>
      <c r="B508" s="337" t="s">
        <v>895</v>
      </c>
      <c r="C508" s="337" t="s">
        <v>459</v>
      </c>
      <c r="D508" s="337"/>
      <c r="E508" s="337"/>
      <c r="F508" s="337" t="s">
        <v>459</v>
      </c>
      <c r="G508" s="337"/>
      <c r="H508" s="337"/>
    </row>
    <row r="509" spans="1:8" ht="12.75">
      <c r="A509" s="338"/>
      <c r="B509" s="337"/>
      <c r="C509" s="337"/>
      <c r="D509" s="337"/>
      <c r="E509" s="337"/>
      <c r="F509" s="337"/>
      <c r="G509" s="337"/>
      <c r="H509" s="337"/>
    </row>
    <row r="510" spans="1:8" ht="12.75">
      <c r="A510" s="338" t="s">
        <v>26</v>
      </c>
      <c r="B510" s="337" t="s">
        <v>27</v>
      </c>
      <c r="C510" s="337" t="s">
        <v>459</v>
      </c>
      <c r="D510" s="337"/>
      <c r="E510" s="337"/>
      <c r="F510" s="337" t="s">
        <v>459</v>
      </c>
      <c r="G510" s="337"/>
      <c r="H510" s="337"/>
    </row>
    <row r="511" spans="1:8" ht="12.75">
      <c r="A511" s="338"/>
      <c r="B511" s="337"/>
      <c r="C511" s="337"/>
      <c r="D511" s="337"/>
      <c r="E511" s="337"/>
      <c r="F511" s="337"/>
      <c r="G511" s="337"/>
      <c r="H511" s="337"/>
    </row>
    <row r="512" spans="1:8" ht="12.75">
      <c r="A512" s="11" t="s">
        <v>28</v>
      </c>
      <c r="B512" s="10"/>
      <c r="C512" s="10"/>
      <c r="D512" s="10"/>
      <c r="E512" s="10"/>
      <c r="F512" s="10"/>
      <c r="G512" s="10"/>
      <c r="H512" s="10"/>
    </row>
    <row r="513" spans="1:8" ht="12.75">
      <c r="A513" s="338" t="s">
        <v>29</v>
      </c>
      <c r="B513" s="337" t="s">
        <v>30</v>
      </c>
      <c r="C513" s="337" t="s">
        <v>459</v>
      </c>
      <c r="D513" s="337"/>
      <c r="E513" s="337"/>
      <c r="F513" s="337" t="s">
        <v>459</v>
      </c>
      <c r="G513" s="337" t="s">
        <v>459</v>
      </c>
      <c r="H513" s="337" t="s">
        <v>459</v>
      </c>
    </row>
    <row r="514" spans="1:8" ht="12.75">
      <c r="A514" s="338"/>
      <c r="B514" s="337"/>
      <c r="C514" s="337"/>
      <c r="D514" s="337"/>
      <c r="E514" s="337"/>
      <c r="F514" s="337"/>
      <c r="G514" s="337"/>
      <c r="H514" s="337"/>
    </row>
    <row r="515" spans="1:8" ht="12.75">
      <c r="A515" s="338" t="s">
        <v>31</v>
      </c>
      <c r="B515" s="337" t="s">
        <v>30</v>
      </c>
      <c r="C515" s="337" t="s">
        <v>459</v>
      </c>
      <c r="D515" s="337"/>
      <c r="E515" s="337"/>
      <c r="F515" s="337" t="s">
        <v>459</v>
      </c>
      <c r="G515" s="337" t="s">
        <v>459</v>
      </c>
      <c r="H515" s="337" t="s">
        <v>459</v>
      </c>
    </row>
    <row r="516" spans="1:8" ht="12.75">
      <c r="A516" s="338"/>
      <c r="B516" s="337"/>
      <c r="C516" s="337"/>
      <c r="D516" s="337"/>
      <c r="E516" s="337"/>
      <c r="F516" s="337"/>
      <c r="G516" s="337"/>
      <c r="H516" s="337"/>
    </row>
    <row r="517" spans="1:8" ht="25.5">
      <c r="A517" s="11" t="s">
        <v>32</v>
      </c>
      <c r="B517" s="10" t="s">
        <v>30</v>
      </c>
      <c r="C517" s="10" t="s">
        <v>459</v>
      </c>
      <c r="D517" s="10"/>
      <c r="E517" s="10"/>
      <c r="F517" s="10" t="s">
        <v>459</v>
      </c>
      <c r="G517" s="10" t="s">
        <v>459</v>
      </c>
      <c r="H517" s="10" t="s">
        <v>459</v>
      </c>
    </row>
    <row r="518" spans="1:8" ht="12.75">
      <c r="A518" s="338" t="s">
        <v>33</v>
      </c>
      <c r="B518" s="337" t="s">
        <v>30</v>
      </c>
      <c r="C518" s="337" t="s">
        <v>459</v>
      </c>
      <c r="D518" s="337"/>
      <c r="E518" s="337"/>
      <c r="F518" s="337" t="s">
        <v>459</v>
      </c>
      <c r="G518" s="337" t="s">
        <v>459</v>
      </c>
      <c r="H518" s="337" t="s">
        <v>459</v>
      </c>
    </row>
    <row r="519" spans="1:8" ht="12.75">
      <c r="A519" s="338"/>
      <c r="B519" s="337"/>
      <c r="C519" s="337"/>
      <c r="D519" s="337"/>
      <c r="E519" s="337"/>
      <c r="F519" s="337"/>
      <c r="G519" s="337"/>
      <c r="H519" s="337"/>
    </row>
    <row r="520" spans="1:8" ht="25.5">
      <c r="A520" s="11" t="s">
        <v>34</v>
      </c>
      <c r="B520" s="10" t="s">
        <v>35</v>
      </c>
      <c r="C520" s="10" t="s">
        <v>459</v>
      </c>
      <c r="D520" s="10"/>
      <c r="E520" s="10"/>
      <c r="F520" s="10" t="s">
        <v>459</v>
      </c>
      <c r="G520" s="10"/>
      <c r="H520" s="10"/>
    </row>
    <row r="521" spans="1:8" ht="12.75">
      <c r="A521" s="11" t="s">
        <v>36</v>
      </c>
      <c r="B521" s="10"/>
      <c r="C521" s="10"/>
      <c r="D521" s="10"/>
      <c r="E521" s="10"/>
      <c r="F521" s="10"/>
      <c r="G521" s="10"/>
      <c r="H521" s="10"/>
    </row>
    <row r="522" spans="1:8" ht="25.5">
      <c r="A522" s="11" t="s">
        <v>37</v>
      </c>
      <c r="B522" s="10" t="s">
        <v>38</v>
      </c>
      <c r="C522" s="10" t="s">
        <v>459</v>
      </c>
      <c r="D522" s="10"/>
      <c r="E522" s="10"/>
      <c r="F522" s="10" t="s">
        <v>459</v>
      </c>
      <c r="G522" s="10"/>
      <c r="H522" s="10"/>
    </row>
    <row r="523" spans="1:8" ht="25.5">
      <c r="A523" s="11" t="s">
        <v>39</v>
      </c>
      <c r="B523" s="10" t="s">
        <v>38</v>
      </c>
      <c r="C523" s="10" t="s">
        <v>459</v>
      </c>
      <c r="D523" s="10"/>
      <c r="E523" s="10"/>
      <c r="F523" s="10" t="s">
        <v>459</v>
      </c>
      <c r="G523" s="10"/>
      <c r="H523" s="10"/>
    </row>
    <row r="524" spans="1:8" ht="25.5">
      <c r="A524" s="11" t="s">
        <v>40</v>
      </c>
      <c r="B524" s="10" t="s">
        <v>41</v>
      </c>
      <c r="C524" s="10" t="s">
        <v>459</v>
      </c>
      <c r="D524" s="10"/>
      <c r="E524" s="10"/>
      <c r="F524" s="10" t="s">
        <v>459</v>
      </c>
      <c r="G524" s="10"/>
      <c r="H524" s="10"/>
    </row>
    <row r="525" spans="1:8" ht="12.75">
      <c r="A525" s="14" t="s">
        <v>42</v>
      </c>
      <c r="B525" s="10"/>
      <c r="C525" s="10"/>
      <c r="D525" s="10"/>
      <c r="E525" s="10"/>
      <c r="F525" s="10"/>
      <c r="G525" s="10"/>
      <c r="H525" s="10"/>
    </row>
    <row r="526" spans="1:8" ht="25.5">
      <c r="A526" s="8" t="s">
        <v>46</v>
      </c>
      <c r="B526" s="10" t="s">
        <v>757</v>
      </c>
      <c r="C526" s="10" t="s">
        <v>459</v>
      </c>
      <c r="D526" s="10"/>
      <c r="E526" s="10"/>
      <c r="F526" s="10" t="s">
        <v>459</v>
      </c>
      <c r="G526" s="10" t="s">
        <v>459</v>
      </c>
      <c r="H526" s="10"/>
    </row>
    <row r="527" spans="1:8" ht="25.5">
      <c r="A527" s="8" t="s">
        <v>47</v>
      </c>
      <c r="B527" s="10" t="s">
        <v>458</v>
      </c>
      <c r="C527" s="10" t="s">
        <v>459</v>
      </c>
      <c r="D527" s="10"/>
      <c r="E527" s="10"/>
      <c r="F527" s="10" t="s">
        <v>459</v>
      </c>
      <c r="G527" s="10" t="s">
        <v>459</v>
      </c>
      <c r="H527" s="10"/>
    </row>
    <row r="528" spans="1:8" ht="25.5">
      <c r="A528" s="8" t="s">
        <v>48</v>
      </c>
      <c r="B528" s="10" t="s">
        <v>49</v>
      </c>
      <c r="C528" s="10" t="s">
        <v>459</v>
      </c>
      <c r="D528" s="10"/>
      <c r="E528" s="10"/>
      <c r="F528" s="10" t="s">
        <v>459</v>
      </c>
      <c r="G528" s="10" t="s">
        <v>459</v>
      </c>
      <c r="H528" s="10"/>
    </row>
    <row r="529" spans="1:8" ht="12.75">
      <c r="A529" s="14"/>
      <c r="B529" s="344"/>
      <c r="C529" s="340"/>
      <c r="D529" s="340"/>
      <c r="E529" s="340"/>
      <c r="F529" s="340"/>
      <c r="G529" s="340"/>
      <c r="H529" s="340"/>
    </row>
    <row r="530" spans="1:8" ht="12.75">
      <c r="A530" s="14" t="s">
        <v>50</v>
      </c>
      <c r="B530" s="344"/>
      <c r="C530" s="340"/>
      <c r="D530" s="340"/>
      <c r="E530" s="340"/>
      <c r="F530" s="340"/>
      <c r="G530" s="340"/>
      <c r="H530" s="340"/>
    </row>
    <row r="531" spans="1:8" ht="25.5">
      <c r="A531" s="8" t="s">
        <v>68</v>
      </c>
      <c r="B531" s="9"/>
      <c r="C531" s="10"/>
      <c r="D531" s="10"/>
      <c r="E531" s="10"/>
      <c r="F531" s="10"/>
      <c r="G531" s="10"/>
      <c r="H531" s="10"/>
    </row>
    <row r="532" spans="1:8" ht="12.75">
      <c r="A532" s="8" t="s">
        <v>69</v>
      </c>
      <c r="B532" s="9" t="s">
        <v>467</v>
      </c>
      <c r="C532" s="10" t="s">
        <v>459</v>
      </c>
      <c r="D532" s="10"/>
      <c r="E532" s="10"/>
      <c r="F532" s="10" t="s">
        <v>459</v>
      </c>
      <c r="G532" s="10" t="s">
        <v>459</v>
      </c>
      <c r="H532" s="10"/>
    </row>
    <row r="533" spans="1:8" ht="25.5">
      <c r="A533" s="11" t="s">
        <v>70</v>
      </c>
      <c r="B533" s="10" t="s">
        <v>469</v>
      </c>
      <c r="C533" s="10" t="s">
        <v>459</v>
      </c>
      <c r="D533" s="10" t="s">
        <v>459</v>
      </c>
      <c r="E533" s="10" t="s">
        <v>459</v>
      </c>
      <c r="F533" s="10" t="s">
        <v>459</v>
      </c>
      <c r="G533" s="10" t="s">
        <v>459</v>
      </c>
      <c r="H533" s="10"/>
    </row>
    <row r="534" spans="1:8" ht="12.75">
      <c r="A534" s="343" t="s">
        <v>71</v>
      </c>
      <c r="B534" s="337" t="s">
        <v>474</v>
      </c>
      <c r="C534" s="337" t="s">
        <v>459</v>
      </c>
      <c r="D534" s="337"/>
      <c r="E534" s="337"/>
      <c r="F534" s="337" t="s">
        <v>459</v>
      </c>
      <c r="G534" s="337"/>
      <c r="H534" s="337"/>
    </row>
    <row r="535" spans="1:8" ht="12.75">
      <c r="A535" s="343"/>
      <c r="B535" s="337"/>
      <c r="C535" s="337"/>
      <c r="D535" s="337"/>
      <c r="E535" s="337"/>
      <c r="F535" s="337"/>
      <c r="G535" s="337"/>
      <c r="H535" s="337"/>
    </row>
    <row r="536" spans="1:8" ht="12.75">
      <c r="A536" s="343" t="s">
        <v>72</v>
      </c>
      <c r="B536" s="337" t="s">
        <v>474</v>
      </c>
      <c r="C536" s="337" t="s">
        <v>459</v>
      </c>
      <c r="D536" s="337"/>
      <c r="E536" s="337"/>
      <c r="F536" s="337" t="s">
        <v>459</v>
      </c>
      <c r="G536" s="337"/>
      <c r="H536" s="337"/>
    </row>
    <row r="537" spans="1:8" ht="12.75">
      <c r="A537" s="343"/>
      <c r="B537" s="337"/>
      <c r="C537" s="337"/>
      <c r="D537" s="337"/>
      <c r="E537" s="337"/>
      <c r="F537" s="337"/>
      <c r="G537" s="337"/>
      <c r="H537" s="337"/>
    </row>
    <row r="538" spans="1:8" ht="25.5">
      <c r="A538" s="8" t="s">
        <v>73</v>
      </c>
      <c r="B538" s="9"/>
      <c r="C538" s="10"/>
      <c r="D538" s="10"/>
      <c r="E538" s="10"/>
      <c r="F538" s="10"/>
      <c r="G538" s="10"/>
      <c r="H538" s="10"/>
    </row>
    <row r="539" spans="1:8" ht="12.75">
      <c r="A539" s="8" t="s">
        <v>74</v>
      </c>
      <c r="B539" s="9"/>
      <c r="C539" s="10"/>
      <c r="D539" s="10"/>
      <c r="E539" s="10"/>
      <c r="F539" s="10"/>
      <c r="G539" s="10"/>
      <c r="H539" s="10"/>
    </row>
    <row r="540" spans="1:8" ht="12.75">
      <c r="A540" s="8" t="s">
        <v>75</v>
      </c>
      <c r="B540" s="9" t="s">
        <v>467</v>
      </c>
      <c r="C540" s="10" t="s">
        <v>459</v>
      </c>
      <c r="D540" s="10"/>
      <c r="E540" s="10"/>
      <c r="F540" s="10" t="s">
        <v>459</v>
      </c>
      <c r="G540" s="10"/>
      <c r="H540" s="10"/>
    </row>
    <row r="541" spans="1:8" ht="25.5">
      <c r="A541" s="11" t="s">
        <v>711</v>
      </c>
      <c r="B541" s="10" t="s">
        <v>469</v>
      </c>
      <c r="C541" s="10" t="s">
        <v>459</v>
      </c>
      <c r="D541" s="10"/>
      <c r="E541" s="10"/>
      <c r="F541" s="10" t="s">
        <v>459</v>
      </c>
      <c r="G541" s="10"/>
      <c r="H541" s="10"/>
    </row>
    <row r="542" spans="1:8" ht="12.75">
      <c r="A542" s="8" t="s">
        <v>76</v>
      </c>
      <c r="B542" s="9"/>
      <c r="C542" s="10"/>
      <c r="D542" s="10"/>
      <c r="E542" s="10"/>
      <c r="F542" s="10"/>
      <c r="G542" s="10"/>
      <c r="H542" s="10"/>
    </row>
    <row r="543" spans="1:8" ht="12.75">
      <c r="A543" s="8" t="s">
        <v>75</v>
      </c>
      <c r="B543" s="9" t="s">
        <v>467</v>
      </c>
      <c r="C543" s="10" t="s">
        <v>459</v>
      </c>
      <c r="D543" s="10"/>
      <c r="E543" s="10"/>
      <c r="F543" s="10" t="s">
        <v>459</v>
      </c>
      <c r="G543" s="10"/>
      <c r="H543" s="10"/>
    </row>
    <row r="544" spans="1:8" ht="25.5">
      <c r="A544" s="11" t="s">
        <v>77</v>
      </c>
      <c r="B544" s="10" t="s">
        <v>469</v>
      </c>
      <c r="C544" s="10" t="s">
        <v>459</v>
      </c>
      <c r="D544" s="10"/>
      <c r="E544" s="10"/>
      <c r="F544" s="10" t="s">
        <v>459</v>
      </c>
      <c r="G544" s="10"/>
      <c r="H544" s="10"/>
    </row>
    <row r="545" spans="1:8" ht="12.75">
      <c r="A545" s="8" t="s">
        <v>78</v>
      </c>
      <c r="B545" s="9"/>
      <c r="C545" s="10"/>
      <c r="D545" s="10"/>
      <c r="E545" s="10"/>
      <c r="F545" s="10"/>
      <c r="G545" s="10"/>
      <c r="H545" s="10"/>
    </row>
    <row r="546" spans="1:8" ht="12.75">
      <c r="A546" s="8" t="s">
        <v>79</v>
      </c>
      <c r="B546" s="9"/>
      <c r="C546" s="10"/>
      <c r="D546" s="10"/>
      <c r="E546" s="10"/>
      <c r="F546" s="10"/>
      <c r="G546" s="10"/>
      <c r="H546" s="10"/>
    </row>
    <row r="547" spans="1:8" ht="12.75">
      <c r="A547" s="8" t="s">
        <v>707</v>
      </c>
      <c r="B547" s="9" t="s">
        <v>467</v>
      </c>
      <c r="C547" s="10" t="s">
        <v>459</v>
      </c>
      <c r="D547" s="10"/>
      <c r="E547" s="10"/>
      <c r="F547" s="10" t="s">
        <v>459</v>
      </c>
      <c r="G547" s="10"/>
      <c r="H547" s="10"/>
    </row>
    <row r="548" spans="1:8" ht="25.5">
      <c r="A548" s="11" t="s">
        <v>80</v>
      </c>
      <c r="B548" s="10" t="s">
        <v>469</v>
      </c>
      <c r="C548" s="10" t="s">
        <v>459</v>
      </c>
      <c r="D548" s="10"/>
      <c r="E548" s="10"/>
      <c r="F548" s="10" t="s">
        <v>459</v>
      </c>
      <c r="G548" s="10"/>
      <c r="H548" s="10"/>
    </row>
    <row r="549" spans="1:8" ht="12.75">
      <c r="A549" s="8" t="s">
        <v>81</v>
      </c>
      <c r="B549" s="9"/>
      <c r="C549" s="10"/>
      <c r="D549" s="10"/>
      <c r="E549" s="10"/>
      <c r="F549" s="10"/>
      <c r="G549" s="10"/>
      <c r="H549" s="10"/>
    </row>
    <row r="550" spans="1:8" ht="12.75">
      <c r="A550" s="8" t="s">
        <v>707</v>
      </c>
      <c r="B550" s="9" t="s">
        <v>467</v>
      </c>
      <c r="C550" s="10" t="s">
        <v>459</v>
      </c>
      <c r="D550" s="10"/>
      <c r="E550" s="10"/>
      <c r="F550" s="10" t="s">
        <v>459</v>
      </c>
      <c r="G550" s="10"/>
      <c r="H550" s="10"/>
    </row>
    <row r="551" spans="1:8" ht="25.5">
      <c r="A551" s="11" t="s">
        <v>80</v>
      </c>
      <c r="B551" s="10" t="s">
        <v>469</v>
      </c>
      <c r="C551" s="10" t="s">
        <v>459</v>
      </c>
      <c r="D551" s="10"/>
      <c r="E551" s="10"/>
      <c r="F551" s="10" t="s">
        <v>459</v>
      </c>
      <c r="G551" s="10"/>
      <c r="H551" s="10"/>
    </row>
    <row r="552" spans="1:8" ht="12.75">
      <c r="A552" s="8" t="s">
        <v>82</v>
      </c>
      <c r="B552" s="9"/>
      <c r="C552" s="10"/>
      <c r="D552" s="10"/>
      <c r="E552" s="10"/>
      <c r="F552" s="10"/>
      <c r="G552" s="10"/>
      <c r="H552" s="10"/>
    </row>
    <row r="553" spans="1:8" ht="12.75">
      <c r="A553" s="8" t="s">
        <v>707</v>
      </c>
      <c r="B553" s="9" t="s">
        <v>467</v>
      </c>
      <c r="C553" s="10" t="s">
        <v>459</v>
      </c>
      <c r="D553" s="10"/>
      <c r="E553" s="10"/>
      <c r="F553" s="10" t="s">
        <v>459</v>
      </c>
      <c r="G553" s="10"/>
      <c r="H553" s="10"/>
    </row>
    <row r="554" spans="1:8" ht="25.5">
      <c r="A554" s="11" t="s">
        <v>80</v>
      </c>
      <c r="B554" s="10" t="s">
        <v>469</v>
      </c>
      <c r="C554" s="10" t="s">
        <v>459</v>
      </c>
      <c r="D554" s="10"/>
      <c r="E554" s="10"/>
      <c r="F554" s="10" t="s">
        <v>459</v>
      </c>
      <c r="G554" s="10"/>
      <c r="H554" s="10"/>
    </row>
    <row r="555" spans="1:8" ht="12.75">
      <c r="A555" s="8" t="s">
        <v>83</v>
      </c>
      <c r="B555" s="9"/>
      <c r="C555" s="10"/>
      <c r="D555" s="10"/>
      <c r="E555" s="10"/>
      <c r="F555" s="10"/>
      <c r="G555" s="10"/>
      <c r="H555" s="10"/>
    </row>
    <row r="556" spans="1:8" ht="12.75">
      <c r="A556" s="11" t="s">
        <v>707</v>
      </c>
      <c r="B556" s="10" t="s">
        <v>467</v>
      </c>
      <c r="C556" s="10" t="s">
        <v>459</v>
      </c>
      <c r="D556" s="10"/>
      <c r="E556" s="10"/>
      <c r="F556" s="10" t="s">
        <v>459</v>
      </c>
      <c r="G556" s="10"/>
      <c r="H556" s="10"/>
    </row>
    <row r="557" spans="1:8" ht="25.5">
      <c r="A557" s="11" t="s">
        <v>80</v>
      </c>
      <c r="B557" s="10" t="s">
        <v>469</v>
      </c>
      <c r="C557" s="10" t="s">
        <v>459</v>
      </c>
      <c r="D557" s="10"/>
      <c r="E557" s="10"/>
      <c r="F557" s="10" t="s">
        <v>459</v>
      </c>
      <c r="G557" s="10"/>
      <c r="H557" s="10"/>
    </row>
    <row r="558" spans="1:8" ht="25.5">
      <c r="A558" s="8" t="s">
        <v>84</v>
      </c>
      <c r="B558" s="9"/>
      <c r="C558" s="10"/>
      <c r="D558" s="10"/>
      <c r="E558" s="10"/>
      <c r="F558" s="10"/>
      <c r="G558" s="10"/>
      <c r="H558" s="10"/>
    </row>
    <row r="559" spans="1:8" ht="12.75">
      <c r="A559" s="8" t="s">
        <v>85</v>
      </c>
      <c r="B559" s="9"/>
      <c r="C559" s="10"/>
      <c r="D559" s="10"/>
      <c r="E559" s="10"/>
      <c r="F559" s="10"/>
      <c r="G559" s="10"/>
      <c r="H559" s="10"/>
    </row>
    <row r="560" spans="1:8" ht="12.75">
      <c r="A560" s="8" t="s">
        <v>705</v>
      </c>
      <c r="B560" s="9" t="s">
        <v>467</v>
      </c>
      <c r="C560" s="10" t="s">
        <v>459</v>
      </c>
      <c r="D560" s="10"/>
      <c r="E560" s="10"/>
      <c r="F560" s="10" t="s">
        <v>459</v>
      </c>
      <c r="G560" s="10"/>
      <c r="H560" s="10"/>
    </row>
    <row r="561" spans="1:8" ht="25.5">
      <c r="A561" s="11" t="s">
        <v>702</v>
      </c>
      <c r="B561" s="10" t="s">
        <v>469</v>
      </c>
      <c r="C561" s="10" t="s">
        <v>459</v>
      </c>
      <c r="D561" s="10"/>
      <c r="E561" s="10"/>
      <c r="F561" s="10" t="s">
        <v>459</v>
      </c>
      <c r="G561" s="10"/>
      <c r="H561" s="10"/>
    </row>
    <row r="562" spans="1:8" ht="12.75">
      <c r="A562" s="8" t="s">
        <v>86</v>
      </c>
      <c r="B562" s="9"/>
      <c r="C562" s="10"/>
      <c r="D562" s="10"/>
      <c r="E562" s="10"/>
      <c r="F562" s="10"/>
      <c r="G562" s="10"/>
      <c r="H562" s="10"/>
    </row>
    <row r="563" spans="1:8" ht="12.75">
      <c r="A563" s="8" t="s">
        <v>705</v>
      </c>
      <c r="B563" s="9" t="s">
        <v>467</v>
      </c>
      <c r="C563" s="10" t="s">
        <v>459</v>
      </c>
      <c r="D563" s="10"/>
      <c r="E563" s="10"/>
      <c r="F563" s="10" t="s">
        <v>459</v>
      </c>
      <c r="G563" s="10"/>
      <c r="H563" s="10"/>
    </row>
    <row r="564" spans="1:8" ht="12.75">
      <c r="A564" s="338" t="s">
        <v>702</v>
      </c>
      <c r="B564" s="337" t="s">
        <v>469</v>
      </c>
      <c r="C564" s="337" t="s">
        <v>459</v>
      </c>
      <c r="D564" s="337"/>
      <c r="E564" s="337"/>
      <c r="F564" s="337" t="s">
        <v>459</v>
      </c>
      <c r="G564" s="337"/>
      <c r="H564" s="337"/>
    </row>
    <row r="565" spans="1:8" ht="12.75">
      <c r="A565" s="338"/>
      <c r="B565" s="337"/>
      <c r="C565" s="337"/>
      <c r="D565" s="337"/>
      <c r="E565" s="337"/>
      <c r="F565" s="337"/>
      <c r="G565" s="337"/>
      <c r="H565" s="337"/>
    </row>
    <row r="566" spans="1:8" ht="12.75">
      <c r="A566" s="8" t="s">
        <v>88</v>
      </c>
      <c r="B566" s="9"/>
      <c r="C566" s="10"/>
      <c r="D566" s="10"/>
      <c r="E566" s="10"/>
      <c r="F566" s="10"/>
      <c r="G566" s="10"/>
      <c r="H566" s="10"/>
    </row>
    <row r="567" spans="1:8" ht="12.75">
      <c r="A567" s="8" t="s">
        <v>705</v>
      </c>
      <c r="B567" s="9" t="s">
        <v>467</v>
      </c>
      <c r="C567" s="10" t="s">
        <v>459</v>
      </c>
      <c r="D567" s="10"/>
      <c r="E567" s="10"/>
      <c r="F567" s="10" t="s">
        <v>459</v>
      </c>
      <c r="G567" s="10"/>
      <c r="H567" s="10"/>
    </row>
    <row r="568" spans="1:8" ht="25.5">
      <c r="A568" s="11" t="s">
        <v>702</v>
      </c>
      <c r="B568" s="10" t="s">
        <v>469</v>
      </c>
      <c r="C568" s="10" t="s">
        <v>459</v>
      </c>
      <c r="D568" s="10"/>
      <c r="E568" s="10"/>
      <c r="F568" s="10" t="s">
        <v>459</v>
      </c>
      <c r="G568" s="10"/>
      <c r="H568" s="10"/>
    </row>
    <row r="569" spans="1:8" ht="25.5">
      <c r="A569" s="8" t="s">
        <v>89</v>
      </c>
      <c r="B569" s="9"/>
      <c r="C569" s="10"/>
      <c r="D569" s="10"/>
      <c r="E569" s="10"/>
      <c r="F569" s="10"/>
      <c r="G569" s="10"/>
      <c r="H569" s="10"/>
    </row>
    <row r="570" spans="1:8" ht="12.75">
      <c r="A570" s="8" t="s">
        <v>705</v>
      </c>
      <c r="B570" s="9" t="s">
        <v>467</v>
      </c>
      <c r="C570" s="10" t="s">
        <v>459</v>
      </c>
      <c r="D570" s="10"/>
      <c r="E570" s="10"/>
      <c r="F570" s="10" t="s">
        <v>459</v>
      </c>
      <c r="G570" s="10"/>
      <c r="H570" s="10"/>
    </row>
    <row r="571" spans="1:8" ht="25.5">
      <c r="A571" s="11" t="s">
        <v>702</v>
      </c>
      <c r="B571" s="10" t="s">
        <v>469</v>
      </c>
      <c r="C571" s="10" t="s">
        <v>459</v>
      </c>
      <c r="D571" s="10"/>
      <c r="E571" s="10"/>
      <c r="F571" s="10" t="s">
        <v>459</v>
      </c>
      <c r="G571" s="10"/>
      <c r="H571" s="10"/>
    </row>
    <row r="572" spans="1:8" ht="12.75">
      <c r="A572" s="8" t="s">
        <v>90</v>
      </c>
      <c r="B572" s="9"/>
      <c r="C572" s="10"/>
      <c r="D572" s="10"/>
      <c r="E572" s="10"/>
      <c r="F572" s="10"/>
      <c r="G572" s="10"/>
      <c r="H572" s="10"/>
    </row>
    <row r="573" spans="1:8" ht="12.75">
      <c r="A573" s="8" t="s">
        <v>705</v>
      </c>
      <c r="B573" s="9" t="s">
        <v>467</v>
      </c>
      <c r="C573" s="10" t="s">
        <v>459</v>
      </c>
      <c r="D573" s="10"/>
      <c r="E573" s="10"/>
      <c r="F573" s="10" t="s">
        <v>459</v>
      </c>
      <c r="G573" s="10"/>
      <c r="H573" s="10"/>
    </row>
    <row r="574" spans="1:8" ht="25.5">
      <c r="A574" s="16" t="s">
        <v>698</v>
      </c>
      <c r="B574" s="10" t="s">
        <v>469</v>
      </c>
      <c r="C574" s="10" t="s">
        <v>459</v>
      </c>
      <c r="D574" s="10"/>
      <c r="E574" s="10"/>
      <c r="F574" s="10" t="s">
        <v>459</v>
      </c>
      <c r="G574" s="10"/>
      <c r="H574" s="10"/>
    </row>
    <row r="575" spans="1:8" ht="38.25">
      <c r="A575" s="8" t="s">
        <v>103</v>
      </c>
      <c r="B575" s="9"/>
      <c r="C575" s="10"/>
      <c r="D575" s="10"/>
      <c r="E575" s="10"/>
      <c r="F575" s="10"/>
      <c r="G575" s="10"/>
      <c r="H575" s="10"/>
    </row>
    <row r="576" spans="1:8" ht="12.75">
      <c r="A576" s="8" t="s">
        <v>705</v>
      </c>
      <c r="B576" s="9" t="s">
        <v>467</v>
      </c>
      <c r="C576" s="10" t="s">
        <v>459</v>
      </c>
      <c r="D576" s="10"/>
      <c r="E576" s="10"/>
      <c r="F576" s="10" t="s">
        <v>459</v>
      </c>
      <c r="G576" s="10"/>
      <c r="H576" s="10"/>
    </row>
    <row r="577" spans="1:8" ht="25.5">
      <c r="A577" s="16" t="s">
        <v>698</v>
      </c>
      <c r="B577" s="10" t="s">
        <v>469</v>
      </c>
      <c r="C577" s="10" t="s">
        <v>459</v>
      </c>
      <c r="D577" s="10"/>
      <c r="E577" s="10"/>
      <c r="F577" s="10" t="s">
        <v>459</v>
      </c>
      <c r="G577" s="10"/>
      <c r="H577" s="10"/>
    </row>
    <row r="578" spans="1:8" ht="12.75">
      <c r="A578" s="8" t="s">
        <v>104</v>
      </c>
      <c r="B578" s="9"/>
      <c r="C578" s="10"/>
      <c r="D578" s="10"/>
      <c r="E578" s="10"/>
      <c r="F578" s="10"/>
      <c r="G578" s="10"/>
      <c r="H578" s="10"/>
    </row>
    <row r="579" spans="1:8" ht="12.75">
      <c r="A579" s="8" t="s">
        <v>705</v>
      </c>
      <c r="B579" s="9" t="s">
        <v>467</v>
      </c>
      <c r="C579" s="10" t="s">
        <v>459</v>
      </c>
      <c r="D579" s="10"/>
      <c r="E579" s="10"/>
      <c r="F579" s="10" t="s">
        <v>459</v>
      </c>
      <c r="G579" s="10"/>
      <c r="H579" s="10"/>
    </row>
    <row r="580" spans="1:8" ht="25.5">
      <c r="A580" s="16" t="s">
        <v>698</v>
      </c>
      <c r="B580" s="9" t="s">
        <v>469</v>
      </c>
      <c r="C580" s="10" t="s">
        <v>459</v>
      </c>
      <c r="D580" s="10"/>
      <c r="E580" s="10"/>
      <c r="F580" s="10" t="s">
        <v>459</v>
      </c>
      <c r="G580" s="10"/>
      <c r="H580" s="10"/>
    </row>
    <row r="581" spans="1:8" ht="25.5">
      <c r="A581" s="11" t="s">
        <v>105</v>
      </c>
      <c r="B581" s="9"/>
      <c r="C581" s="10"/>
      <c r="D581" s="10"/>
      <c r="E581" s="10"/>
      <c r="F581" s="10"/>
      <c r="G581" s="10"/>
      <c r="H581" s="10"/>
    </row>
    <row r="582" spans="1:8" ht="12.75">
      <c r="A582" s="11" t="s">
        <v>705</v>
      </c>
      <c r="B582" s="9" t="s">
        <v>467</v>
      </c>
      <c r="C582" s="10" t="s">
        <v>459</v>
      </c>
      <c r="D582" s="10"/>
      <c r="E582" s="10"/>
      <c r="F582" s="10" t="s">
        <v>459</v>
      </c>
      <c r="G582" s="10"/>
      <c r="H582" s="10"/>
    </row>
    <row r="583" spans="1:8" ht="25.5">
      <c r="A583" s="11" t="s">
        <v>702</v>
      </c>
      <c r="B583" s="9" t="s">
        <v>469</v>
      </c>
      <c r="C583" s="10" t="s">
        <v>459</v>
      </c>
      <c r="D583" s="10"/>
      <c r="E583" s="10"/>
      <c r="F583" s="10" t="s">
        <v>459</v>
      </c>
      <c r="G583" s="10"/>
      <c r="H583" s="10"/>
    </row>
    <row r="584" spans="1:8" ht="12.75">
      <c r="A584" s="11" t="s">
        <v>106</v>
      </c>
      <c r="B584" s="9"/>
      <c r="C584" s="10"/>
      <c r="D584" s="10"/>
      <c r="E584" s="10"/>
      <c r="F584" s="10"/>
      <c r="G584" s="10"/>
      <c r="H584" s="10"/>
    </row>
    <row r="585" spans="1:8" ht="12.75">
      <c r="A585" s="11" t="s">
        <v>705</v>
      </c>
      <c r="B585" s="9" t="s">
        <v>467</v>
      </c>
      <c r="C585" s="10" t="s">
        <v>459</v>
      </c>
      <c r="D585" s="10"/>
      <c r="E585" s="10"/>
      <c r="F585" s="10" t="s">
        <v>459</v>
      </c>
      <c r="G585" s="10"/>
      <c r="H585" s="10"/>
    </row>
    <row r="586" spans="1:8" ht="25.5">
      <c r="A586" s="11" t="s">
        <v>702</v>
      </c>
      <c r="B586" s="9" t="s">
        <v>469</v>
      </c>
      <c r="C586" s="10" t="s">
        <v>459</v>
      </c>
      <c r="D586" s="10"/>
      <c r="E586" s="10"/>
      <c r="F586" s="10" t="s">
        <v>459</v>
      </c>
      <c r="G586" s="10"/>
      <c r="H586" s="10"/>
    </row>
    <row r="587" spans="1:8" ht="12.75">
      <c r="A587" s="11" t="s">
        <v>107</v>
      </c>
      <c r="B587" s="9"/>
      <c r="C587" s="10"/>
      <c r="D587" s="10"/>
      <c r="E587" s="10"/>
      <c r="F587" s="10"/>
      <c r="G587" s="10"/>
      <c r="H587" s="10"/>
    </row>
    <row r="588" spans="1:8" ht="12.75">
      <c r="A588" s="11" t="s">
        <v>705</v>
      </c>
      <c r="B588" s="9" t="s">
        <v>467</v>
      </c>
      <c r="C588" s="10" t="s">
        <v>459</v>
      </c>
      <c r="D588" s="10"/>
      <c r="E588" s="10"/>
      <c r="F588" s="10" t="s">
        <v>459</v>
      </c>
      <c r="G588" s="10"/>
      <c r="H588" s="10"/>
    </row>
    <row r="589" spans="1:8" ht="25.5">
      <c r="A589" s="11" t="s">
        <v>702</v>
      </c>
      <c r="B589" s="9" t="s">
        <v>469</v>
      </c>
      <c r="C589" s="10" t="s">
        <v>459</v>
      </c>
      <c r="D589" s="10"/>
      <c r="E589" s="10"/>
      <c r="F589" s="10" t="s">
        <v>459</v>
      </c>
      <c r="G589" s="10"/>
      <c r="H589" s="10"/>
    </row>
    <row r="590" spans="1:8" ht="25.5">
      <c r="A590" s="11" t="s">
        <v>112</v>
      </c>
      <c r="B590" s="9"/>
      <c r="C590" s="10"/>
      <c r="D590" s="10"/>
      <c r="E590" s="10"/>
      <c r="F590" s="10"/>
      <c r="G590" s="10"/>
      <c r="H590" s="10"/>
    </row>
    <row r="591" spans="1:8" ht="12.75">
      <c r="A591" s="11" t="s">
        <v>705</v>
      </c>
      <c r="B591" s="9" t="s">
        <v>467</v>
      </c>
      <c r="C591" s="10" t="s">
        <v>459</v>
      </c>
      <c r="D591" s="10"/>
      <c r="E591" s="10"/>
      <c r="F591" s="10" t="s">
        <v>459</v>
      </c>
      <c r="G591" s="10"/>
      <c r="H591" s="10"/>
    </row>
    <row r="592" spans="1:8" ht="25.5">
      <c r="A592" s="11" t="s">
        <v>702</v>
      </c>
      <c r="B592" s="9" t="s">
        <v>469</v>
      </c>
      <c r="C592" s="10" t="s">
        <v>459</v>
      </c>
      <c r="D592" s="10"/>
      <c r="E592" s="10"/>
      <c r="F592" s="10" t="s">
        <v>459</v>
      </c>
      <c r="G592" s="10"/>
      <c r="H592" s="10"/>
    </row>
    <row r="593" spans="1:8" ht="12.75">
      <c r="A593" s="11" t="s">
        <v>113</v>
      </c>
      <c r="B593" s="9" t="s">
        <v>114</v>
      </c>
      <c r="C593" s="10" t="s">
        <v>459</v>
      </c>
      <c r="D593" s="10" t="s">
        <v>459</v>
      </c>
      <c r="E593" s="10"/>
      <c r="F593" s="10" t="s">
        <v>459</v>
      </c>
      <c r="G593" s="10" t="s">
        <v>459</v>
      </c>
      <c r="H593" s="10"/>
    </row>
    <row r="594" spans="1:8" ht="25.5">
      <c r="A594" s="11"/>
      <c r="B594" s="9" t="s">
        <v>469</v>
      </c>
      <c r="C594" s="10" t="s">
        <v>459</v>
      </c>
      <c r="D594" s="10" t="s">
        <v>459</v>
      </c>
      <c r="E594" s="10"/>
      <c r="F594" s="10" t="s">
        <v>459</v>
      </c>
      <c r="G594" s="10" t="s">
        <v>459</v>
      </c>
      <c r="H594" s="10"/>
    </row>
    <row r="595" spans="1:8" ht="12.75">
      <c r="A595" s="11" t="s">
        <v>115</v>
      </c>
      <c r="B595" s="9"/>
      <c r="C595" s="10"/>
      <c r="D595" s="10"/>
      <c r="E595" s="10"/>
      <c r="F595" s="10"/>
      <c r="G595" s="10"/>
      <c r="H595" s="10"/>
    </row>
    <row r="596" spans="1:8" ht="12.75">
      <c r="A596" s="11" t="s">
        <v>117</v>
      </c>
      <c r="B596" s="9" t="s">
        <v>114</v>
      </c>
      <c r="C596" s="10" t="s">
        <v>459</v>
      </c>
      <c r="D596" s="10"/>
      <c r="E596" s="10"/>
      <c r="F596" s="10" t="s">
        <v>459</v>
      </c>
      <c r="G596" s="10"/>
      <c r="H596" s="10"/>
    </row>
    <row r="597" spans="1:8" ht="25.5">
      <c r="A597" s="8"/>
      <c r="B597" s="9" t="s">
        <v>469</v>
      </c>
      <c r="C597" s="10" t="s">
        <v>459</v>
      </c>
      <c r="D597" s="10"/>
      <c r="E597" s="10"/>
      <c r="F597" s="10" t="s">
        <v>459</v>
      </c>
      <c r="G597" s="10"/>
      <c r="H597" s="10"/>
    </row>
    <row r="598" spans="1:8" ht="12.75">
      <c r="A598" s="11" t="s">
        <v>118</v>
      </c>
      <c r="B598" s="9" t="s">
        <v>114</v>
      </c>
      <c r="C598" s="10" t="s">
        <v>459</v>
      </c>
      <c r="D598" s="10"/>
      <c r="E598" s="10"/>
      <c r="F598" s="10" t="s">
        <v>459</v>
      </c>
      <c r="G598" s="10"/>
      <c r="H598" s="10"/>
    </row>
    <row r="599" spans="1:8" ht="25.5">
      <c r="A599" s="8"/>
      <c r="B599" s="9" t="s">
        <v>469</v>
      </c>
      <c r="C599" s="10" t="s">
        <v>459</v>
      </c>
      <c r="D599" s="10"/>
      <c r="E599" s="10"/>
      <c r="F599" s="10" t="s">
        <v>459</v>
      </c>
      <c r="G599" s="10"/>
      <c r="H599" s="10"/>
    </row>
    <row r="600" spans="1:8" ht="12.75">
      <c r="A600" s="11" t="s">
        <v>119</v>
      </c>
      <c r="B600" s="9" t="s">
        <v>114</v>
      </c>
      <c r="C600" s="10" t="s">
        <v>459</v>
      </c>
      <c r="D600" s="10"/>
      <c r="E600" s="10"/>
      <c r="F600" s="10" t="s">
        <v>459</v>
      </c>
      <c r="G600" s="10"/>
      <c r="H600" s="10"/>
    </row>
    <row r="601" spans="1:8" ht="25.5">
      <c r="A601" s="8"/>
      <c r="B601" s="9" t="s">
        <v>469</v>
      </c>
      <c r="C601" s="10" t="s">
        <v>459</v>
      </c>
      <c r="D601" s="10"/>
      <c r="E601" s="10"/>
      <c r="F601" s="10" t="s">
        <v>459</v>
      </c>
      <c r="G601" s="10"/>
      <c r="H601" s="10"/>
    </row>
    <row r="602" spans="1:8" ht="25.5">
      <c r="A602" s="11" t="s">
        <v>120</v>
      </c>
      <c r="B602" s="10" t="s">
        <v>122</v>
      </c>
      <c r="C602" s="10" t="s">
        <v>459</v>
      </c>
      <c r="D602" s="10"/>
      <c r="E602" s="10"/>
      <c r="F602" s="10" t="s">
        <v>459</v>
      </c>
      <c r="G602" s="10"/>
      <c r="H602" s="10"/>
    </row>
    <row r="603" spans="1:8" ht="25.5">
      <c r="A603" s="11" t="s">
        <v>123</v>
      </c>
      <c r="B603" s="9" t="s">
        <v>124</v>
      </c>
      <c r="C603" s="10" t="s">
        <v>459</v>
      </c>
      <c r="D603" s="10"/>
      <c r="E603" s="10"/>
      <c r="F603" s="10" t="s">
        <v>459</v>
      </c>
      <c r="G603" s="10"/>
      <c r="H603" s="10"/>
    </row>
    <row r="604" spans="1:8" ht="12.75">
      <c r="A604" s="343" t="s">
        <v>125</v>
      </c>
      <c r="B604" s="337" t="s">
        <v>474</v>
      </c>
      <c r="C604" s="337" t="s">
        <v>459</v>
      </c>
      <c r="D604" s="337"/>
      <c r="E604" s="337"/>
      <c r="F604" s="337" t="s">
        <v>459</v>
      </c>
      <c r="G604" s="337"/>
      <c r="H604" s="337"/>
    </row>
    <row r="605" spans="1:8" ht="12.75">
      <c r="A605" s="343"/>
      <c r="B605" s="337"/>
      <c r="C605" s="337"/>
      <c r="D605" s="337"/>
      <c r="E605" s="337"/>
      <c r="F605" s="337"/>
      <c r="G605" s="337"/>
      <c r="H605" s="337"/>
    </row>
    <row r="606" spans="1:8" ht="12.75">
      <c r="A606" s="17" t="s">
        <v>126</v>
      </c>
      <c r="B606" s="13"/>
      <c r="C606" s="13"/>
      <c r="D606" s="13"/>
      <c r="E606" s="13"/>
      <c r="F606" s="13"/>
      <c r="G606" s="13"/>
      <c r="H606" s="13"/>
    </row>
    <row r="607" spans="1:8" ht="12.75">
      <c r="A607" s="11" t="s">
        <v>127</v>
      </c>
      <c r="B607" s="10" t="s">
        <v>458</v>
      </c>
      <c r="C607" s="10" t="s">
        <v>459</v>
      </c>
      <c r="D607" s="10" t="s">
        <v>459</v>
      </c>
      <c r="E607" s="10" t="s">
        <v>459</v>
      </c>
      <c r="F607" s="10" t="s">
        <v>459</v>
      </c>
      <c r="G607" s="10"/>
      <c r="H607" s="10"/>
    </row>
    <row r="608" spans="1:8" ht="25.5">
      <c r="A608" s="11" t="s">
        <v>128</v>
      </c>
      <c r="B608" s="10"/>
      <c r="C608" s="10"/>
      <c r="D608" s="10"/>
      <c r="E608" s="10"/>
      <c r="F608" s="10"/>
      <c r="G608" s="10"/>
      <c r="H608" s="10"/>
    </row>
    <row r="609" spans="1:8" ht="12.75">
      <c r="A609" s="11" t="s">
        <v>129</v>
      </c>
      <c r="B609" s="10" t="s">
        <v>458</v>
      </c>
      <c r="C609" s="10" t="s">
        <v>459</v>
      </c>
      <c r="D609" s="10" t="s">
        <v>459</v>
      </c>
      <c r="E609" s="10"/>
      <c r="F609" s="10" t="s">
        <v>459</v>
      </c>
      <c r="G609" s="10"/>
      <c r="H609" s="10"/>
    </row>
    <row r="610" spans="1:8" ht="12.75">
      <c r="A610" s="11" t="s">
        <v>130</v>
      </c>
      <c r="B610" s="10" t="s">
        <v>458</v>
      </c>
      <c r="C610" s="10" t="s">
        <v>459</v>
      </c>
      <c r="D610" s="10" t="s">
        <v>459</v>
      </c>
      <c r="E610" s="10"/>
      <c r="F610" s="10" t="s">
        <v>459</v>
      </c>
      <c r="G610" s="10"/>
      <c r="H610" s="10"/>
    </row>
    <row r="611" spans="1:8" ht="12.75">
      <c r="A611" s="11" t="s">
        <v>131</v>
      </c>
      <c r="B611" s="10" t="s">
        <v>458</v>
      </c>
      <c r="C611" s="10" t="s">
        <v>459</v>
      </c>
      <c r="D611" s="10" t="s">
        <v>459</v>
      </c>
      <c r="E611" s="10"/>
      <c r="F611" s="10" t="s">
        <v>459</v>
      </c>
      <c r="G611" s="10"/>
      <c r="H611" s="10"/>
    </row>
    <row r="612" spans="1:8" ht="25.5">
      <c r="A612" s="8" t="s">
        <v>132</v>
      </c>
      <c r="B612" s="10" t="s">
        <v>458</v>
      </c>
      <c r="C612" s="10" t="s">
        <v>459</v>
      </c>
      <c r="D612" s="10" t="s">
        <v>459</v>
      </c>
      <c r="E612" s="10"/>
      <c r="F612" s="10" t="s">
        <v>459</v>
      </c>
      <c r="G612" s="10"/>
      <c r="H612" s="10"/>
    </row>
    <row r="613" spans="1:8" ht="12.75">
      <c r="A613" s="8" t="s">
        <v>133</v>
      </c>
      <c r="B613" s="10" t="s">
        <v>458</v>
      </c>
      <c r="C613" s="10" t="s">
        <v>459</v>
      </c>
      <c r="D613" s="10" t="s">
        <v>459</v>
      </c>
      <c r="E613" s="10"/>
      <c r="F613" s="10" t="s">
        <v>459</v>
      </c>
      <c r="G613" s="10"/>
      <c r="H613" s="10"/>
    </row>
    <row r="614" spans="1:8" ht="38.25">
      <c r="A614" s="8" t="s">
        <v>134</v>
      </c>
      <c r="B614" s="10" t="s">
        <v>458</v>
      </c>
      <c r="C614" s="10" t="s">
        <v>459</v>
      </c>
      <c r="D614" s="10" t="s">
        <v>459</v>
      </c>
      <c r="E614" s="10"/>
      <c r="F614" s="10" t="s">
        <v>459</v>
      </c>
      <c r="G614" s="10"/>
      <c r="H614" s="10"/>
    </row>
    <row r="615" spans="1:8" ht="12.75">
      <c r="A615" s="8" t="s">
        <v>135</v>
      </c>
      <c r="B615" s="10" t="s">
        <v>458</v>
      </c>
      <c r="C615" s="10" t="s">
        <v>459</v>
      </c>
      <c r="D615" s="10" t="s">
        <v>459</v>
      </c>
      <c r="E615" s="10"/>
      <c r="F615" s="10" t="s">
        <v>459</v>
      </c>
      <c r="G615" s="10"/>
      <c r="H615" s="10"/>
    </row>
    <row r="616" spans="1:8" ht="25.5">
      <c r="A616" s="8" t="s">
        <v>136</v>
      </c>
      <c r="B616" s="10" t="s">
        <v>458</v>
      </c>
      <c r="C616" s="10" t="s">
        <v>459</v>
      </c>
      <c r="D616" s="10" t="s">
        <v>459</v>
      </c>
      <c r="E616" s="10"/>
      <c r="F616" s="10" t="s">
        <v>459</v>
      </c>
      <c r="G616" s="10"/>
      <c r="H616" s="10"/>
    </row>
    <row r="617" spans="1:8" ht="38.25">
      <c r="A617" s="11" t="s">
        <v>137</v>
      </c>
      <c r="B617" s="10" t="s">
        <v>458</v>
      </c>
      <c r="C617" s="10" t="s">
        <v>459</v>
      </c>
      <c r="D617" s="10" t="s">
        <v>459</v>
      </c>
      <c r="E617" s="10"/>
      <c r="F617" s="10" t="s">
        <v>459</v>
      </c>
      <c r="G617" s="10"/>
      <c r="H617" s="10"/>
    </row>
    <row r="618" spans="1:8" ht="12.75">
      <c r="A618" s="11" t="s">
        <v>138</v>
      </c>
      <c r="B618" s="10" t="s">
        <v>458</v>
      </c>
      <c r="C618" s="10" t="s">
        <v>459</v>
      </c>
      <c r="D618" s="10" t="s">
        <v>459</v>
      </c>
      <c r="E618" s="10"/>
      <c r="F618" s="10" t="s">
        <v>459</v>
      </c>
      <c r="G618" s="10"/>
      <c r="H618" s="10"/>
    </row>
    <row r="619" spans="1:8" ht="25.5">
      <c r="A619" s="11" t="s">
        <v>139</v>
      </c>
      <c r="B619" s="10" t="s">
        <v>458</v>
      </c>
      <c r="C619" s="10" t="s">
        <v>459</v>
      </c>
      <c r="D619" s="10" t="s">
        <v>459</v>
      </c>
      <c r="E619" s="10"/>
      <c r="F619" s="10" t="s">
        <v>459</v>
      </c>
      <c r="G619" s="10"/>
      <c r="H619" s="10"/>
    </row>
    <row r="620" spans="1:8" ht="25.5">
      <c r="A620" s="11" t="s">
        <v>140</v>
      </c>
      <c r="B620" s="10" t="s">
        <v>458</v>
      </c>
      <c r="C620" s="10" t="s">
        <v>459</v>
      </c>
      <c r="D620" s="10" t="s">
        <v>459</v>
      </c>
      <c r="E620" s="10"/>
      <c r="F620" s="10" t="s">
        <v>459</v>
      </c>
      <c r="G620" s="10"/>
      <c r="H620" s="10"/>
    </row>
    <row r="621" spans="1:8" ht="25.5">
      <c r="A621" s="11" t="s">
        <v>141</v>
      </c>
      <c r="B621" s="10" t="s">
        <v>458</v>
      </c>
      <c r="C621" s="10" t="s">
        <v>459</v>
      </c>
      <c r="D621" s="10" t="s">
        <v>459</v>
      </c>
      <c r="E621" s="10"/>
      <c r="F621" s="10" t="s">
        <v>459</v>
      </c>
      <c r="G621" s="10" t="s">
        <v>459</v>
      </c>
      <c r="H621" s="10" t="s">
        <v>459</v>
      </c>
    </row>
    <row r="622" spans="1:8" ht="12.75">
      <c r="A622" s="11" t="s">
        <v>142</v>
      </c>
      <c r="B622" s="10" t="s">
        <v>474</v>
      </c>
      <c r="C622" s="10" t="s">
        <v>459</v>
      </c>
      <c r="D622" s="10" t="s">
        <v>459</v>
      </c>
      <c r="E622" s="10"/>
      <c r="F622" s="10" t="s">
        <v>459</v>
      </c>
      <c r="G622" s="10" t="s">
        <v>459</v>
      </c>
      <c r="H622" s="10" t="s">
        <v>459</v>
      </c>
    </row>
    <row r="623" spans="1:8" ht="12.75">
      <c r="A623" s="11" t="s">
        <v>145</v>
      </c>
      <c r="B623" s="10" t="s">
        <v>467</v>
      </c>
      <c r="C623" s="10" t="s">
        <v>459</v>
      </c>
      <c r="D623" s="10" t="s">
        <v>459</v>
      </c>
      <c r="E623" s="10"/>
      <c r="F623" s="10" t="s">
        <v>459</v>
      </c>
      <c r="G623" s="10" t="s">
        <v>459</v>
      </c>
      <c r="H623" s="10" t="s">
        <v>459</v>
      </c>
    </row>
    <row r="624" spans="1:8" ht="25.5">
      <c r="A624" s="11" t="s">
        <v>146</v>
      </c>
      <c r="B624" s="10" t="s">
        <v>474</v>
      </c>
      <c r="C624" s="10" t="s">
        <v>459</v>
      </c>
      <c r="D624" s="10" t="s">
        <v>459</v>
      </c>
      <c r="E624" s="10"/>
      <c r="F624" s="10" t="s">
        <v>459</v>
      </c>
      <c r="G624" s="10"/>
      <c r="H624" s="10"/>
    </row>
    <row r="625" spans="1:8" ht="12.75">
      <c r="A625" s="11" t="s">
        <v>363</v>
      </c>
      <c r="B625" s="10" t="s">
        <v>467</v>
      </c>
      <c r="C625" s="10" t="s">
        <v>459</v>
      </c>
      <c r="D625" s="10" t="s">
        <v>459</v>
      </c>
      <c r="E625" s="10"/>
      <c r="F625" s="10" t="s">
        <v>459</v>
      </c>
      <c r="G625" s="10"/>
      <c r="H625" s="10"/>
    </row>
    <row r="626" spans="1:8" ht="12.75">
      <c r="A626" s="17"/>
      <c r="B626" s="340"/>
      <c r="C626" s="340"/>
      <c r="D626" s="340"/>
      <c r="E626" s="340"/>
      <c r="F626" s="340"/>
      <c r="G626" s="340"/>
      <c r="H626" s="340"/>
    </row>
    <row r="627" spans="1:8" ht="12.75">
      <c r="A627" s="17" t="s">
        <v>147</v>
      </c>
      <c r="B627" s="340"/>
      <c r="C627" s="340"/>
      <c r="D627" s="340"/>
      <c r="E627" s="340"/>
      <c r="F627" s="340"/>
      <c r="G627" s="340"/>
      <c r="H627" s="340"/>
    </row>
    <row r="628" spans="1:8" ht="12.75">
      <c r="A628" s="11" t="s">
        <v>148</v>
      </c>
      <c r="B628" s="10" t="s">
        <v>467</v>
      </c>
      <c r="C628" s="10" t="s">
        <v>459</v>
      </c>
      <c r="D628" s="10" t="s">
        <v>459</v>
      </c>
      <c r="E628" s="10"/>
      <c r="F628" s="10" t="s">
        <v>459</v>
      </c>
      <c r="G628" s="10"/>
      <c r="H628" s="10"/>
    </row>
    <row r="629" spans="1:8" ht="12.75">
      <c r="A629" s="11" t="s">
        <v>499</v>
      </c>
      <c r="B629" s="10"/>
      <c r="C629" s="10"/>
      <c r="D629" s="10"/>
      <c r="E629" s="10"/>
      <c r="F629" s="10"/>
      <c r="G629" s="10"/>
      <c r="H629" s="10"/>
    </row>
    <row r="630" spans="1:8" ht="12.75">
      <c r="A630" s="11" t="s">
        <v>149</v>
      </c>
      <c r="B630" s="10" t="s">
        <v>467</v>
      </c>
      <c r="C630" s="10" t="s">
        <v>459</v>
      </c>
      <c r="D630" s="10" t="s">
        <v>459</v>
      </c>
      <c r="E630" s="10"/>
      <c r="F630" s="10" t="s">
        <v>459</v>
      </c>
      <c r="G630" s="10"/>
      <c r="H630" s="10"/>
    </row>
    <row r="631" spans="1:8" ht="12.75">
      <c r="A631" s="11" t="s">
        <v>150</v>
      </c>
      <c r="B631" s="10" t="s">
        <v>467</v>
      </c>
      <c r="C631" s="10" t="s">
        <v>459</v>
      </c>
      <c r="D631" s="10" t="s">
        <v>459</v>
      </c>
      <c r="E631" s="10"/>
      <c r="F631" s="10" t="s">
        <v>459</v>
      </c>
      <c r="G631" s="10"/>
      <c r="H631" s="10"/>
    </row>
    <row r="632" spans="1:8" ht="12.75">
      <c r="A632" s="11" t="s">
        <v>151</v>
      </c>
      <c r="B632" s="10" t="s">
        <v>467</v>
      </c>
      <c r="C632" s="10" t="s">
        <v>459</v>
      </c>
      <c r="D632" s="10" t="s">
        <v>459</v>
      </c>
      <c r="E632" s="10"/>
      <c r="F632" s="10" t="s">
        <v>459</v>
      </c>
      <c r="G632" s="10"/>
      <c r="H632" s="10"/>
    </row>
    <row r="633" spans="1:8" ht="12.75">
      <c r="A633" s="11" t="s">
        <v>152</v>
      </c>
      <c r="B633" s="10"/>
      <c r="C633" s="10"/>
      <c r="D633" s="10"/>
      <c r="E633" s="10"/>
      <c r="F633" s="10"/>
      <c r="G633" s="10"/>
      <c r="H633" s="10"/>
    </row>
    <row r="634" spans="1:8" ht="12.75">
      <c r="A634" s="11" t="s">
        <v>153</v>
      </c>
      <c r="B634" s="10" t="s">
        <v>467</v>
      </c>
      <c r="C634" s="10" t="s">
        <v>459</v>
      </c>
      <c r="D634" s="10" t="s">
        <v>459</v>
      </c>
      <c r="E634" s="10"/>
      <c r="F634" s="10" t="s">
        <v>459</v>
      </c>
      <c r="G634" s="10"/>
      <c r="H634" s="10"/>
    </row>
    <row r="635" spans="1:8" ht="12.75">
      <c r="A635" s="11" t="s">
        <v>154</v>
      </c>
      <c r="B635" s="10" t="s">
        <v>467</v>
      </c>
      <c r="C635" s="10" t="s">
        <v>459</v>
      </c>
      <c r="D635" s="10" t="s">
        <v>459</v>
      </c>
      <c r="E635" s="10"/>
      <c r="F635" s="10" t="s">
        <v>459</v>
      </c>
      <c r="G635" s="10"/>
      <c r="H635" s="10"/>
    </row>
    <row r="636" spans="1:8" ht="12.75">
      <c r="A636" s="11" t="s">
        <v>155</v>
      </c>
      <c r="B636" s="10" t="s">
        <v>467</v>
      </c>
      <c r="C636" s="10" t="s">
        <v>459</v>
      </c>
      <c r="D636" s="10" t="s">
        <v>459</v>
      </c>
      <c r="E636" s="10"/>
      <c r="F636" s="10" t="s">
        <v>459</v>
      </c>
      <c r="G636" s="10"/>
      <c r="H636" s="10"/>
    </row>
    <row r="637" spans="1:8" ht="12.75">
      <c r="A637" s="11" t="s">
        <v>156</v>
      </c>
      <c r="B637" s="10" t="s">
        <v>467</v>
      </c>
      <c r="C637" s="10" t="s">
        <v>459</v>
      </c>
      <c r="D637" s="10" t="s">
        <v>459</v>
      </c>
      <c r="E637" s="10"/>
      <c r="F637" s="10" t="s">
        <v>459</v>
      </c>
      <c r="G637" s="10"/>
      <c r="H637" s="10"/>
    </row>
    <row r="638" spans="1:8" ht="12.75">
      <c r="A638" s="11" t="s">
        <v>499</v>
      </c>
      <c r="B638" s="10"/>
      <c r="C638" s="10"/>
      <c r="D638" s="10"/>
      <c r="E638" s="10"/>
      <c r="F638" s="10"/>
      <c r="G638" s="10"/>
      <c r="H638" s="10"/>
    </row>
    <row r="639" spans="1:8" ht="12.75">
      <c r="A639" s="11" t="s">
        <v>158</v>
      </c>
      <c r="B639" s="10" t="s">
        <v>467</v>
      </c>
      <c r="C639" s="10" t="s">
        <v>459</v>
      </c>
      <c r="D639" s="10" t="s">
        <v>459</v>
      </c>
      <c r="E639" s="10"/>
      <c r="F639" s="10" t="s">
        <v>459</v>
      </c>
      <c r="G639" s="10"/>
      <c r="H639" s="10"/>
    </row>
    <row r="640" spans="1:8" ht="12.75">
      <c r="A640" s="11" t="s">
        <v>159</v>
      </c>
      <c r="B640" s="10" t="s">
        <v>467</v>
      </c>
      <c r="C640" s="10" t="s">
        <v>459</v>
      </c>
      <c r="D640" s="10" t="s">
        <v>459</v>
      </c>
      <c r="E640" s="10"/>
      <c r="F640" s="10" t="s">
        <v>459</v>
      </c>
      <c r="G640" s="10"/>
      <c r="H640" s="10"/>
    </row>
    <row r="641" spans="1:8" ht="12.75">
      <c r="A641" s="11" t="s">
        <v>160</v>
      </c>
      <c r="B641" s="10" t="s">
        <v>467</v>
      </c>
      <c r="C641" s="10" t="s">
        <v>459</v>
      </c>
      <c r="D641" s="10" t="s">
        <v>459</v>
      </c>
      <c r="E641" s="10"/>
      <c r="F641" s="10" t="s">
        <v>459</v>
      </c>
      <c r="G641" s="10"/>
      <c r="H641" s="10"/>
    </row>
    <row r="642" spans="1:8" ht="38.25">
      <c r="A642" s="11" t="s">
        <v>161</v>
      </c>
      <c r="B642" s="10" t="s">
        <v>467</v>
      </c>
      <c r="C642" s="10" t="s">
        <v>459</v>
      </c>
      <c r="D642" s="10" t="s">
        <v>459</v>
      </c>
      <c r="E642" s="10"/>
      <c r="F642" s="10" t="s">
        <v>459</v>
      </c>
      <c r="G642" s="10"/>
      <c r="H642" s="10"/>
    </row>
    <row r="643" spans="1:8" ht="25.5">
      <c r="A643" s="11" t="s">
        <v>162</v>
      </c>
      <c r="B643" s="10" t="s">
        <v>467</v>
      </c>
      <c r="C643" s="10" t="s">
        <v>459</v>
      </c>
      <c r="D643" s="10" t="s">
        <v>459</v>
      </c>
      <c r="E643" s="10"/>
      <c r="F643" s="10" t="s">
        <v>459</v>
      </c>
      <c r="G643" s="10"/>
      <c r="H643" s="10"/>
    </row>
    <row r="644" spans="1:8" ht="25.5">
      <c r="A644" s="11" t="s">
        <v>204</v>
      </c>
      <c r="B644" s="10" t="s">
        <v>469</v>
      </c>
      <c r="C644" s="10" t="s">
        <v>459</v>
      </c>
      <c r="D644" s="10" t="s">
        <v>459</v>
      </c>
      <c r="E644" s="10" t="s">
        <v>459</v>
      </c>
      <c r="F644" s="10" t="s">
        <v>459</v>
      </c>
      <c r="G644" s="10"/>
      <c r="H644" s="10"/>
    </row>
    <row r="645" spans="1:8" ht="25.5">
      <c r="A645" s="11" t="s">
        <v>205</v>
      </c>
      <c r="B645" s="10" t="s">
        <v>49</v>
      </c>
      <c r="C645" s="10" t="s">
        <v>459</v>
      </c>
      <c r="D645" s="10" t="s">
        <v>459</v>
      </c>
      <c r="E645" s="10"/>
      <c r="F645" s="10" t="s">
        <v>459</v>
      </c>
      <c r="G645" s="10"/>
      <c r="H645" s="10"/>
    </row>
    <row r="646" spans="1:8" ht="25.5">
      <c r="A646" s="11" t="s">
        <v>206</v>
      </c>
      <c r="B646" s="10" t="s">
        <v>49</v>
      </c>
      <c r="C646" s="10" t="s">
        <v>459</v>
      </c>
      <c r="D646" s="10"/>
      <c r="E646" s="10"/>
      <c r="F646" s="10" t="s">
        <v>459</v>
      </c>
      <c r="G646" s="10"/>
      <c r="H646" s="10"/>
    </row>
    <row r="647" spans="1:8" ht="25.5">
      <c r="A647" s="11" t="s">
        <v>207</v>
      </c>
      <c r="B647" s="10" t="s">
        <v>474</v>
      </c>
      <c r="C647" s="10" t="s">
        <v>459</v>
      </c>
      <c r="D647" s="10" t="s">
        <v>459</v>
      </c>
      <c r="E647" s="10" t="s">
        <v>459</v>
      </c>
      <c r="F647" s="10" t="s">
        <v>459</v>
      </c>
      <c r="G647" s="10"/>
      <c r="H647" s="10"/>
    </row>
    <row r="648" spans="1:8" ht="12.75">
      <c r="A648" s="11"/>
      <c r="B648" s="10"/>
      <c r="C648" s="10"/>
      <c r="D648" s="10"/>
      <c r="E648" s="10"/>
      <c r="F648" s="10"/>
      <c r="G648" s="10"/>
      <c r="H648" s="10"/>
    </row>
    <row r="649" spans="1:8" ht="12.75">
      <c r="A649" s="17" t="s">
        <v>208</v>
      </c>
      <c r="B649" s="13"/>
      <c r="C649" s="13"/>
      <c r="D649" s="13"/>
      <c r="E649" s="13"/>
      <c r="F649" s="13"/>
      <c r="G649" s="13"/>
      <c r="H649" s="13"/>
    </row>
    <row r="650" spans="1:8" ht="51">
      <c r="A650" s="11" t="s">
        <v>209</v>
      </c>
      <c r="B650" s="10"/>
      <c r="C650" s="10"/>
      <c r="D650" s="10"/>
      <c r="E650" s="10"/>
      <c r="F650" s="10"/>
      <c r="G650" s="10"/>
      <c r="H650" s="10"/>
    </row>
    <row r="651" spans="1:8" ht="12.75">
      <c r="A651" s="11" t="s">
        <v>705</v>
      </c>
      <c r="B651" s="10" t="s">
        <v>467</v>
      </c>
      <c r="C651" s="10" t="s">
        <v>459</v>
      </c>
      <c r="D651" s="10"/>
      <c r="E651" s="10"/>
      <c r="F651" s="10" t="s">
        <v>459</v>
      </c>
      <c r="G651" s="10"/>
      <c r="H651" s="10"/>
    </row>
    <row r="652" spans="1:8" ht="25.5">
      <c r="A652" s="11" t="s">
        <v>702</v>
      </c>
      <c r="B652" s="10" t="s">
        <v>469</v>
      </c>
      <c r="C652" s="10" t="s">
        <v>459</v>
      </c>
      <c r="D652" s="10"/>
      <c r="E652" s="10"/>
      <c r="F652" s="10" t="s">
        <v>459</v>
      </c>
      <c r="G652" s="10"/>
      <c r="H652" s="10"/>
    </row>
    <row r="653" spans="1:8" ht="25.5">
      <c r="A653" s="11" t="s">
        <v>210</v>
      </c>
      <c r="B653" s="10" t="s">
        <v>498</v>
      </c>
      <c r="C653" s="10" t="s">
        <v>459</v>
      </c>
      <c r="D653" s="10"/>
      <c r="E653" s="10"/>
      <c r="F653" s="10" t="s">
        <v>459</v>
      </c>
      <c r="G653" s="10"/>
      <c r="H653" s="10"/>
    </row>
    <row r="654" spans="1:8" ht="25.5">
      <c r="A654" s="11"/>
      <c r="B654" s="10" t="s">
        <v>469</v>
      </c>
      <c r="C654" s="10" t="s">
        <v>459</v>
      </c>
      <c r="D654" s="10"/>
      <c r="E654" s="10"/>
      <c r="F654" s="10" t="s">
        <v>459</v>
      </c>
      <c r="G654" s="10"/>
      <c r="H654" s="10"/>
    </row>
    <row r="655" spans="1:8" ht="12.75">
      <c r="A655" s="11" t="s">
        <v>211</v>
      </c>
      <c r="B655" s="10" t="s">
        <v>212</v>
      </c>
      <c r="C655" s="10" t="s">
        <v>459</v>
      </c>
      <c r="D655" s="10"/>
      <c r="E655" s="10"/>
      <c r="F655" s="10" t="s">
        <v>459</v>
      </c>
      <c r="G655" s="10"/>
      <c r="H655" s="10"/>
    </row>
    <row r="656" spans="1:8" ht="25.5">
      <c r="A656" s="11"/>
      <c r="B656" s="10" t="s">
        <v>469</v>
      </c>
      <c r="C656" s="10" t="s">
        <v>459</v>
      </c>
      <c r="D656" s="10"/>
      <c r="E656" s="10"/>
      <c r="F656" s="10" t="s">
        <v>459</v>
      </c>
      <c r="G656" s="10"/>
      <c r="H656" s="10"/>
    </row>
    <row r="657" spans="1:8" ht="12.75">
      <c r="A657" s="11" t="s">
        <v>213</v>
      </c>
      <c r="B657" s="10" t="s">
        <v>212</v>
      </c>
      <c r="C657" s="10" t="s">
        <v>459</v>
      </c>
      <c r="D657" s="10"/>
      <c r="E657" s="10"/>
      <c r="F657" s="10" t="s">
        <v>459</v>
      </c>
      <c r="G657" s="10"/>
      <c r="H657" s="10"/>
    </row>
    <row r="658" spans="1:8" ht="25.5">
      <c r="A658" s="11"/>
      <c r="B658" s="10" t="s">
        <v>469</v>
      </c>
      <c r="C658" s="10" t="s">
        <v>459</v>
      </c>
      <c r="D658" s="10"/>
      <c r="E658" s="10"/>
      <c r="F658" s="10" t="s">
        <v>459</v>
      </c>
      <c r="G658" s="10"/>
      <c r="H658" s="10"/>
    </row>
    <row r="659" spans="1:8" ht="25.5">
      <c r="A659" s="11" t="s">
        <v>214</v>
      </c>
      <c r="B659" s="10" t="s">
        <v>212</v>
      </c>
      <c r="C659" s="10" t="s">
        <v>459</v>
      </c>
      <c r="D659" s="10"/>
      <c r="E659" s="10"/>
      <c r="F659" s="10" t="s">
        <v>459</v>
      </c>
      <c r="G659" s="10"/>
      <c r="H659" s="10"/>
    </row>
    <row r="660" spans="1:8" ht="25.5">
      <c r="A660" s="11"/>
      <c r="B660" s="10" t="s">
        <v>469</v>
      </c>
      <c r="C660" s="10" t="s">
        <v>459</v>
      </c>
      <c r="D660" s="10"/>
      <c r="E660" s="10"/>
      <c r="F660" s="10" t="s">
        <v>459</v>
      </c>
      <c r="G660" s="10"/>
      <c r="H660" s="10"/>
    </row>
    <row r="661" spans="1:8" ht="12.75">
      <c r="A661" s="17" t="s">
        <v>215</v>
      </c>
      <c r="B661" s="13"/>
      <c r="C661" s="13"/>
      <c r="D661" s="13"/>
      <c r="E661" s="13"/>
      <c r="F661" s="13"/>
      <c r="G661" s="13"/>
      <c r="H661" s="13"/>
    </row>
    <row r="662" spans="1:8" ht="12.75">
      <c r="A662" s="11" t="s">
        <v>216</v>
      </c>
      <c r="B662" s="10" t="s">
        <v>114</v>
      </c>
      <c r="C662" s="10" t="s">
        <v>459</v>
      </c>
      <c r="D662" s="10" t="s">
        <v>459</v>
      </c>
      <c r="E662" s="10"/>
      <c r="F662" s="10" t="s">
        <v>459</v>
      </c>
      <c r="G662" s="10"/>
      <c r="H662" s="10"/>
    </row>
    <row r="663" spans="1:8" ht="25.5">
      <c r="A663" s="11"/>
      <c r="B663" s="10" t="s">
        <v>469</v>
      </c>
      <c r="C663" s="10" t="s">
        <v>459</v>
      </c>
      <c r="D663" s="10" t="s">
        <v>459</v>
      </c>
      <c r="E663" s="10"/>
      <c r="F663" s="10" t="s">
        <v>459</v>
      </c>
      <c r="G663" s="10"/>
      <c r="H663" s="10"/>
    </row>
    <row r="664" spans="1:8" ht="12.75">
      <c r="A664" s="11" t="s">
        <v>217</v>
      </c>
      <c r="B664" s="10" t="s">
        <v>114</v>
      </c>
      <c r="C664" s="10" t="s">
        <v>459</v>
      </c>
      <c r="D664" s="10" t="s">
        <v>459</v>
      </c>
      <c r="E664" s="10"/>
      <c r="F664" s="10" t="s">
        <v>459</v>
      </c>
      <c r="G664" s="10"/>
      <c r="H664" s="10"/>
    </row>
    <row r="665" spans="1:8" ht="25.5">
      <c r="A665" s="11"/>
      <c r="B665" s="10" t="s">
        <v>469</v>
      </c>
      <c r="C665" s="10" t="s">
        <v>459</v>
      </c>
      <c r="D665" s="10" t="s">
        <v>459</v>
      </c>
      <c r="E665" s="10"/>
      <c r="F665" s="10" t="s">
        <v>459</v>
      </c>
      <c r="G665" s="10"/>
      <c r="H665" s="10"/>
    </row>
    <row r="666" spans="1:8" ht="12.75">
      <c r="A666" s="11" t="s">
        <v>218</v>
      </c>
      <c r="B666" s="10"/>
      <c r="C666" s="10"/>
      <c r="D666" s="10"/>
      <c r="E666" s="10"/>
      <c r="F666" s="10"/>
      <c r="G666" s="10"/>
      <c r="H666" s="10"/>
    </row>
    <row r="667" spans="1:8" ht="12.75">
      <c r="A667" s="11" t="s">
        <v>219</v>
      </c>
      <c r="B667" s="10" t="s">
        <v>114</v>
      </c>
      <c r="C667" s="10" t="s">
        <v>459</v>
      </c>
      <c r="D667" s="10"/>
      <c r="E667" s="10"/>
      <c r="F667" s="10" t="s">
        <v>459</v>
      </c>
      <c r="G667" s="10"/>
      <c r="H667" s="10"/>
    </row>
    <row r="668" spans="1:8" ht="25.5">
      <c r="A668" s="11"/>
      <c r="B668" s="10" t="s">
        <v>469</v>
      </c>
      <c r="C668" s="10" t="s">
        <v>459</v>
      </c>
      <c r="D668" s="10"/>
      <c r="E668" s="10"/>
      <c r="F668" s="10" t="s">
        <v>459</v>
      </c>
      <c r="G668" s="10"/>
      <c r="H668" s="10"/>
    </row>
    <row r="669" spans="1:8" ht="12.75">
      <c r="A669" s="11" t="s">
        <v>220</v>
      </c>
      <c r="B669" s="10" t="s">
        <v>114</v>
      </c>
      <c r="C669" s="10" t="s">
        <v>459</v>
      </c>
      <c r="D669" s="10"/>
      <c r="E669" s="10"/>
      <c r="F669" s="10" t="s">
        <v>459</v>
      </c>
      <c r="G669" s="10"/>
      <c r="H669" s="10"/>
    </row>
    <row r="670" spans="1:8" ht="25.5">
      <c r="A670" s="11"/>
      <c r="B670" s="10" t="s">
        <v>469</v>
      </c>
      <c r="C670" s="10" t="s">
        <v>459</v>
      </c>
      <c r="D670" s="10"/>
      <c r="E670" s="10"/>
      <c r="F670" s="10" t="s">
        <v>459</v>
      </c>
      <c r="G670" s="10"/>
      <c r="H670" s="10"/>
    </row>
    <row r="671" spans="1:8" ht="12.75">
      <c r="A671" s="11" t="s">
        <v>221</v>
      </c>
      <c r="B671" s="10"/>
      <c r="C671" s="10"/>
      <c r="D671" s="10"/>
      <c r="E671" s="10"/>
      <c r="F671" s="10"/>
      <c r="G671" s="10"/>
      <c r="H671" s="10"/>
    </row>
    <row r="672" spans="1:8" ht="12.75">
      <c r="A672" s="11" t="s">
        <v>219</v>
      </c>
      <c r="B672" s="10" t="s">
        <v>114</v>
      </c>
      <c r="C672" s="10" t="s">
        <v>459</v>
      </c>
      <c r="D672" s="10"/>
      <c r="E672" s="10"/>
      <c r="F672" s="10" t="s">
        <v>459</v>
      </c>
      <c r="G672" s="10"/>
      <c r="H672" s="10"/>
    </row>
    <row r="673" spans="1:8" ht="25.5">
      <c r="A673" s="11"/>
      <c r="B673" s="10" t="s">
        <v>469</v>
      </c>
      <c r="C673" s="10" t="s">
        <v>459</v>
      </c>
      <c r="D673" s="10"/>
      <c r="E673" s="10"/>
      <c r="F673" s="10" t="s">
        <v>459</v>
      </c>
      <c r="G673" s="10"/>
      <c r="H673" s="10"/>
    </row>
    <row r="674" spans="1:8" ht="12.75">
      <c r="A674" s="11" t="s">
        <v>220</v>
      </c>
      <c r="B674" s="10" t="s">
        <v>114</v>
      </c>
      <c r="C674" s="10" t="s">
        <v>459</v>
      </c>
      <c r="D674" s="10"/>
      <c r="E674" s="10"/>
      <c r="F674" s="10" t="s">
        <v>459</v>
      </c>
      <c r="G674" s="10"/>
      <c r="H674" s="10"/>
    </row>
    <row r="675" spans="1:8" ht="25.5">
      <c r="A675" s="11"/>
      <c r="B675" s="10" t="s">
        <v>469</v>
      </c>
      <c r="C675" s="10" t="s">
        <v>459</v>
      </c>
      <c r="D675" s="10"/>
      <c r="E675" s="10"/>
      <c r="F675" s="10" t="s">
        <v>459</v>
      </c>
      <c r="G675" s="10"/>
      <c r="H675" s="10"/>
    </row>
    <row r="676" spans="1:8" ht="12.75">
      <c r="A676" s="17" t="s">
        <v>224</v>
      </c>
      <c r="B676" s="13"/>
      <c r="C676" s="13"/>
      <c r="D676" s="13"/>
      <c r="E676" s="13"/>
      <c r="F676" s="13"/>
      <c r="G676" s="13"/>
      <c r="H676" s="13"/>
    </row>
    <row r="677" spans="1:8" ht="38.25">
      <c r="A677" s="22" t="s">
        <v>225</v>
      </c>
      <c r="B677" s="23" t="s">
        <v>226</v>
      </c>
      <c r="C677" s="23" t="s">
        <v>459</v>
      </c>
      <c r="D677" s="23"/>
      <c r="E677" s="23"/>
      <c r="F677" s="23" t="s">
        <v>459</v>
      </c>
      <c r="G677" s="23"/>
      <c r="H677" s="23"/>
    </row>
    <row r="678" spans="1:8" ht="25.5">
      <c r="A678" s="22" t="s">
        <v>227</v>
      </c>
      <c r="B678" s="23" t="s">
        <v>228</v>
      </c>
      <c r="C678" s="23" t="s">
        <v>459</v>
      </c>
      <c r="D678" s="23"/>
      <c r="E678" s="23"/>
      <c r="F678" s="23" t="s">
        <v>459</v>
      </c>
      <c r="G678" s="23"/>
      <c r="H678" s="23"/>
    </row>
    <row r="679" spans="1:8" ht="12.75">
      <c r="A679" s="342" t="s">
        <v>229</v>
      </c>
      <c r="B679" s="341" t="s">
        <v>230</v>
      </c>
      <c r="C679" s="341" t="s">
        <v>459</v>
      </c>
      <c r="D679" s="341"/>
      <c r="E679" s="341"/>
      <c r="F679" s="341" t="s">
        <v>459</v>
      </c>
      <c r="G679" s="341"/>
      <c r="H679" s="341"/>
    </row>
    <row r="680" spans="1:8" ht="12.75">
      <c r="A680" s="342"/>
      <c r="B680" s="341"/>
      <c r="C680" s="341"/>
      <c r="D680" s="341"/>
      <c r="E680" s="341"/>
      <c r="F680" s="341"/>
      <c r="G680" s="341"/>
      <c r="H680" s="341"/>
    </row>
    <row r="681" spans="1:8" ht="25.5">
      <c r="A681" s="22" t="s">
        <v>227</v>
      </c>
      <c r="B681" s="23" t="s">
        <v>469</v>
      </c>
      <c r="C681" s="23" t="s">
        <v>459</v>
      </c>
      <c r="D681" s="23"/>
      <c r="E681" s="23"/>
      <c r="F681" s="23" t="s">
        <v>459</v>
      </c>
      <c r="G681" s="23"/>
      <c r="H681" s="23"/>
    </row>
    <row r="682" spans="1:8" ht="25.5">
      <c r="A682" s="11" t="s">
        <v>244</v>
      </c>
      <c r="B682" s="10" t="s">
        <v>245</v>
      </c>
      <c r="C682" s="10" t="s">
        <v>459</v>
      </c>
      <c r="D682" s="10"/>
      <c r="E682" s="10"/>
      <c r="F682" s="10" t="s">
        <v>459</v>
      </c>
      <c r="G682" s="10"/>
      <c r="H682" s="10"/>
    </row>
    <row r="683" spans="1:8" ht="25.5">
      <c r="A683" s="22" t="s">
        <v>246</v>
      </c>
      <c r="B683" s="10" t="s">
        <v>469</v>
      </c>
      <c r="C683" s="10" t="s">
        <v>459</v>
      </c>
      <c r="D683" s="10"/>
      <c r="E683" s="10"/>
      <c r="F683" s="10" t="s">
        <v>459</v>
      </c>
      <c r="G683" s="10"/>
      <c r="H683" s="10"/>
    </row>
    <row r="684" spans="1:8" ht="12.75">
      <c r="A684" s="11" t="s">
        <v>247</v>
      </c>
      <c r="B684" s="10"/>
      <c r="C684" s="10"/>
      <c r="D684" s="10"/>
      <c r="E684" s="10"/>
      <c r="F684" s="10"/>
      <c r="G684" s="10"/>
      <c r="H684" s="10"/>
    </row>
    <row r="685" spans="1:8" ht="12.75">
      <c r="A685" s="11" t="s">
        <v>248</v>
      </c>
      <c r="B685" s="10" t="s">
        <v>245</v>
      </c>
      <c r="C685" s="10" t="s">
        <v>459</v>
      </c>
      <c r="D685" s="10"/>
      <c r="E685" s="10"/>
      <c r="F685" s="10" t="s">
        <v>459</v>
      </c>
      <c r="G685" s="10"/>
      <c r="H685" s="10"/>
    </row>
    <row r="686" spans="1:8" ht="25.5">
      <c r="A686" s="11" t="s">
        <v>249</v>
      </c>
      <c r="B686" s="10" t="s">
        <v>469</v>
      </c>
      <c r="C686" s="10" t="s">
        <v>459</v>
      </c>
      <c r="D686" s="10"/>
      <c r="E686" s="10"/>
      <c r="F686" s="10" t="s">
        <v>459</v>
      </c>
      <c r="G686" s="10"/>
      <c r="H686" s="10"/>
    </row>
    <row r="687" spans="1:8" ht="12.75">
      <c r="A687" s="11" t="s">
        <v>250</v>
      </c>
      <c r="B687" s="10" t="s">
        <v>245</v>
      </c>
      <c r="C687" s="10" t="s">
        <v>459</v>
      </c>
      <c r="D687" s="10"/>
      <c r="E687" s="10"/>
      <c r="F687" s="10" t="s">
        <v>459</v>
      </c>
      <c r="G687" s="10"/>
      <c r="H687" s="10"/>
    </row>
    <row r="688" spans="1:8" ht="25.5">
      <c r="A688" s="11" t="s">
        <v>249</v>
      </c>
      <c r="B688" s="10" t="s">
        <v>469</v>
      </c>
      <c r="C688" s="10" t="s">
        <v>459</v>
      </c>
      <c r="D688" s="10"/>
      <c r="E688" s="10"/>
      <c r="F688" s="10" t="s">
        <v>459</v>
      </c>
      <c r="G688" s="10"/>
      <c r="H688" s="10"/>
    </row>
    <row r="689" spans="1:8" ht="12.75">
      <c r="A689" s="11" t="s">
        <v>251</v>
      </c>
      <c r="B689" s="10" t="s">
        <v>245</v>
      </c>
      <c r="C689" s="10" t="s">
        <v>459</v>
      </c>
      <c r="D689" s="10"/>
      <c r="E689" s="10"/>
      <c r="F689" s="10" t="s">
        <v>459</v>
      </c>
      <c r="G689" s="10"/>
      <c r="H689" s="10"/>
    </row>
    <row r="690" spans="1:8" ht="25.5">
      <c r="A690" s="11" t="s">
        <v>249</v>
      </c>
      <c r="B690" s="10" t="s">
        <v>469</v>
      </c>
      <c r="C690" s="10" t="s">
        <v>459</v>
      </c>
      <c r="D690" s="10"/>
      <c r="E690" s="10"/>
      <c r="F690" s="10" t="s">
        <v>459</v>
      </c>
      <c r="G690" s="10"/>
      <c r="H690" s="10"/>
    </row>
    <row r="691" spans="1:8" ht="12.75">
      <c r="A691" s="11" t="s">
        <v>252</v>
      </c>
      <c r="B691" s="10" t="s">
        <v>245</v>
      </c>
      <c r="C691" s="10" t="s">
        <v>459</v>
      </c>
      <c r="D691" s="10"/>
      <c r="E691" s="10"/>
      <c r="F691" s="10" t="s">
        <v>459</v>
      </c>
      <c r="G691" s="10"/>
      <c r="H691" s="10"/>
    </row>
    <row r="692" spans="1:8" ht="25.5">
      <c r="A692" s="11" t="s">
        <v>249</v>
      </c>
      <c r="B692" s="10" t="s">
        <v>469</v>
      </c>
      <c r="C692" s="10" t="s">
        <v>459</v>
      </c>
      <c r="D692" s="10"/>
      <c r="E692" s="10"/>
      <c r="F692" s="10" t="s">
        <v>459</v>
      </c>
      <c r="G692" s="10"/>
      <c r="H692" s="10"/>
    </row>
    <row r="693" spans="1:8" ht="12.75">
      <c r="A693" s="11" t="s">
        <v>253</v>
      </c>
      <c r="B693" s="10" t="s">
        <v>245</v>
      </c>
      <c r="C693" s="10" t="s">
        <v>459</v>
      </c>
      <c r="D693" s="10"/>
      <c r="E693" s="10"/>
      <c r="F693" s="10" t="s">
        <v>459</v>
      </c>
      <c r="G693" s="10"/>
      <c r="H693" s="10"/>
    </row>
    <row r="694" spans="1:8" ht="25.5">
      <c r="A694" s="11" t="s">
        <v>249</v>
      </c>
      <c r="B694" s="10" t="s">
        <v>469</v>
      </c>
      <c r="C694" s="10" t="s">
        <v>459</v>
      </c>
      <c r="D694" s="10"/>
      <c r="E694" s="10"/>
      <c r="F694" s="10" t="s">
        <v>459</v>
      </c>
      <c r="G694" s="10"/>
      <c r="H694" s="10"/>
    </row>
    <row r="695" spans="1:8" ht="12.75">
      <c r="A695" s="11" t="s">
        <v>254</v>
      </c>
      <c r="B695" s="10"/>
      <c r="C695" s="10"/>
      <c r="D695" s="10"/>
      <c r="E695" s="10"/>
      <c r="F695" s="10"/>
      <c r="G695" s="10"/>
      <c r="H695" s="10"/>
    </row>
    <row r="696" spans="1:8" ht="12.75">
      <c r="A696" s="11" t="s">
        <v>255</v>
      </c>
      <c r="B696" s="10" t="s">
        <v>245</v>
      </c>
      <c r="C696" s="10" t="s">
        <v>459</v>
      </c>
      <c r="D696" s="10"/>
      <c r="E696" s="10"/>
      <c r="F696" s="10" t="s">
        <v>459</v>
      </c>
      <c r="G696" s="10"/>
      <c r="H696" s="10"/>
    </row>
    <row r="697" spans="1:8" ht="25.5">
      <c r="A697" s="11" t="s">
        <v>249</v>
      </c>
      <c r="B697" s="10" t="s">
        <v>469</v>
      </c>
      <c r="C697" s="10" t="s">
        <v>459</v>
      </c>
      <c r="D697" s="10"/>
      <c r="E697" s="10"/>
      <c r="F697" s="10" t="s">
        <v>459</v>
      </c>
      <c r="G697" s="10"/>
      <c r="H697" s="10"/>
    </row>
    <row r="698" spans="1:8" ht="12.75">
      <c r="A698" s="11" t="s">
        <v>256</v>
      </c>
      <c r="B698" s="10" t="s">
        <v>245</v>
      </c>
      <c r="C698" s="10" t="s">
        <v>459</v>
      </c>
      <c r="D698" s="10"/>
      <c r="E698" s="10"/>
      <c r="F698" s="10" t="s">
        <v>459</v>
      </c>
      <c r="G698" s="10"/>
      <c r="H698" s="10"/>
    </row>
    <row r="699" spans="1:8" ht="25.5">
      <c r="A699" s="11" t="s">
        <v>249</v>
      </c>
      <c r="B699" s="10" t="s">
        <v>469</v>
      </c>
      <c r="C699" s="10" t="s">
        <v>459</v>
      </c>
      <c r="D699" s="10"/>
      <c r="E699" s="10"/>
      <c r="F699" s="10" t="s">
        <v>459</v>
      </c>
      <c r="G699" s="10"/>
      <c r="H699" s="10"/>
    </row>
    <row r="700" spans="1:8" ht="25.5">
      <c r="A700" s="11" t="s">
        <v>257</v>
      </c>
      <c r="B700" s="10" t="s">
        <v>258</v>
      </c>
      <c r="C700" s="10" t="s">
        <v>459</v>
      </c>
      <c r="D700" s="10"/>
      <c r="E700" s="10"/>
      <c r="F700" s="10" t="s">
        <v>459</v>
      </c>
      <c r="G700" s="10"/>
      <c r="H700" s="10"/>
    </row>
    <row r="701" spans="1:8" ht="25.5">
      <c r="A701" s="11" t="s">
        <v>259</v>
      </c>
      <c r="B701" s="10" t="s">
        <v>469</v>
      </c>
      <c r="C701" s="10" t="s">
        <v>459</v>
      </c>
      <c r="D701" s="10"/>
      <c r="E701" s="10"/>
      <c r="F701" s="10" t="s">
        <v>459</v>
      </c>
      <c r="G701" s="10"/>
      <c r="H701" s="10"/>
    </row>
    <row r="702" spans="1:8" ht="25.5">
      <c r="A702" s="11" t="s">
        <v>260</v>
      </c>
      <c r="B702" s="10" t="s">
        <v>261</v>
      </c>
      <c r="C702" s="10" t="s">
        <v>459</v>
      </c>
      <c r="D702" s="10"/>
      <c r="E702" s="10"/>
      <c r="F702" s="10" t="s">
        <v>459</v>
      </c>
      <c r="G702" s="10"/>
      <c r="H702" s="10"/>
    </row>
    <row r="703" spans="1:8" ht="25.5">
      <c r="A703" s="11" t="s">
        <v>262</v>
      </c>
      <c r="B703" s="10" t="s">
        <v>469</v>
      </c>
      <c r="C703" s="10" t="s">
        <v>459</v>
      </c>
      <c r="D703" s="10"/>
      <c r="E703" s="10"/>
      <c r="F703" s="10" t="s">
        <v>459</v>
      </c>
      <c r="G703" s="10"/>
      <c r="H703" s="10"/>
    </row>
    <row r="704" spans="1:8" ht="12.75">
      <c r="A704" s="11" t="s">
        <v>263</v>
      </c>
      <c r="B704" s="10" t="s">
        <v>261</v>
      </c>
      <c r="C704" s="10" t="s">
        <v>459</v>
      </c>
      <c r="D704" s="10"/>
      <c r="E704" s="10"/>
      <c r="F704" s="10" t="s">
        <v>459</v>
      </c>
      <c r="G704" s="10"/>
      <c r="H704" s="10"/>
    </row>
    <row r="705" spans="1:8" ht="25.5">
      <c r="A705" s="11" t="s">
        <v>262</v>
      </c>
      <c r="B705" s="10" t="s">
        <v>469</v>
      </c>
      <c r="C705" s="10" t="s">
        <v>459</v>
      </c>
      <c r="D705" s="10"/>
      <c r="E705" s="10"/>
      <c r="F705" s="10" t="s">
        <v>459</v>
      </c>
      <c r="G705" s="10"/>
      <c r="H705" s="10"/>
    </row>
    <row r="706" spans="1:8" ht="38.25">
      <c r="A706" s="11" t="s">
        <v>264</v>
      </c>
      <c r="B706" s="10" t="s">
        <v>313</v>
      </c>
      <c r="C706" s="10" t="s">
        <v>459</v>
      </c>
      <c r="D706" s="10"/>
      <c r="E706" s="10"/>
      <c r="F706" s="10" t="s">
        <v>459</v>
      </c>
      <c r="G706" s="10"/>
      <c r="H706" s="10"/>
    </row>
    <row r="707" spans="1:8" ht="25.5">
      <c r="A707" s="11" t="s">
        <v>265</v>
      </c>
      <c r="B707" s="10" t="s">
        <v>469</v>
      </c>
      <c r="C707" s="10" t="s">
        <v>459</v>
      </c>
      <c r="D707" s="10"/>
      <c r="E707" s="10"/>
      <c r="F707" s="10" t="s">
        <v>459</v>
      </c>
      <c r="G707" s="10"/>
      <c r="H707" s="10"/>
    </row>
    <row r="708" spans="1:8" ht="25.5">
      <c r="A708" s="11" t="s">
        <v>266</v>
      </c>
      <c r="B708" s="10" t="s">
        <v>267</v>
      </c>
      <c r="C708" s="10" t="s">
        <v>459</v>
      </c>
      <c r="D708" s="10"/>
      <c r="E708" s="10"/>
      <c r="F708" s="10" t="s">
        <v>459</v>
      </c>
      <c r="G708" s="10" t="s">
        <v>459</v>
      </c>
      <c r="H708" s="10"/>
    </row>
    <row r="709" spans="1:8" ht="12.75">
      <c r="A709" s="338" t="s">
        <v>262</v>
      </c>
      <c r="B709" s="337" t="s">
        <v>469</v>
      </c>
      <c r="C709" s="337" t="s">
        <v>459</v>
      </c>
      <c r="D709" s="337"/>
      <c r="E709" s="337"/>
      <c r="F709" s="337" t="s">
        <v>459</v>
      </c>
      <c r="G709" s="337" t="s">
        <v>459</v>
      </c>
      <c r="H709" s="337"/>
    </row>
    <row r="710" spans="1:8" ht="12.75">
      <c r="A710" s="338"/>
      <c r="B710" s="337"/>
      <c r="C710" s="337"/>
      <c r="D710" s="337"/>
      <c r="E710" s="337"/>
      <c r="F710" s="337"/>
      <c r="G710" s="337"/>
      <c r="H710" s="337"/>
    </row>
    <row r="711" spans="1:8" ht="12.75">
      <c r="A711" s="338"/>
      <c r="B711" s="337"/>
      <c r="C711" s="337"/>
      <c r="D711" s="337"/>
      <c r="E711" s="337"/>
      <c r="F711" s="337"/>
      <c r="G711" s="337"/>
      <c r="H711" s="337"/>
    </row>
    <row r="712" spans="1:8" ht="38.25">
      <c r="A712" s="11" t="s">
        <v>268</v>
      </c>
      <c r="B712" s="10" t="s">
        <v>269</v>
      </c>
      <c r="C712" s="10" t="s">
        <v>459</v>
      </c>
      <c r="D712" s="10"/>
      <c r="E712" s="10"/>
      <c r="F712" s="10" t="s">
        <v>459</v>
      </c>
      <c r="G712" s="10" t="s">
        <v>459</v>
      </c>
      <c r="H712" s="10"/>
    </row>
    <row r="713" spans="1:8" ht="25.5">
      <c r="A713" s="11" t="s">
        <v>249</v>
      </c>
      <c r="B713" s="10" t="s">
        <v>469</v>
      </c>
      <c r="C713" s="10" t="s">
        <v>459</v>
      </c>
      <c r="D713" s="10"/>
      <c r="E713" s="10"/>
      <c r="F713" s="10" t="s">
        <v>459</v>
      </c>
      <c r="G713" s="10" t="s">
        <v>459</v>
      </c>
      <c r="H713" s="10"/>
    </row>
    <row r="714" spans="1:8" ht="12.75">
      <c r="A714" s="11" t="s">
        <v>270</v>
      </c>
      <c r="B714" s="10"/>
      <c r="C714" s="10"/>
      <c r="D714" s="10"/>
      <c r="E714" s="10"/>
      <c r="F714" s="10"/>
      <c r="G714" s="10"/>
      <c r="H714" s="10"/>
    </row>
    <row r="715" spans="1:8" ht="12.75">
      <c r="A715" s="11" t="s">
        <v>271</v>
      </c>
      <c r="B715" s="10" t="s">
        <v>272</v>
      </c>
      <c r="C715" s="10" t="s">
        <v>459</v>
      </c>
      <c r="D715" s="10"/>
      <c r="E715" s="10"/>
      <c r="F715" s="10" t="s">
        <v>459</v>
      </c>
      <c r="G715" s="10" t="s">
        <v>459</v>
      </c>
      <c r="H715" s="10"/>
    </row>
    <row r="716" spans="1:8" ht="25.5">
      <c r="A716" s="11" t="s">
        <v>249</v>
      </c>
      <c r="B716" s="10" t="s">
        <v>469</v>
      </c>
      <c r="C716" s="10" t="s">
        <v>459</v>
      </c>
      <c r="D716" s="10"/>
      <c r="E716" s="10"/>
      <c r="F716" s="10" t="s">
        <v>459</v>
      </c>
      <c r="G716" s="10" t="s">
        <v>459</v>
      </c>
      <c r="H716" s="10"/>
    </row>
    <row r="717" spans="1:8" ht="12.75">
      <c r="A717" s="11" t="s">
        <v>273</v>
      </c>
      <c r="B717" s="10" t="s">
        <v>272</v>
      </c>
      <c r="C717" s="10" t="s">
        <v>459</v>
      </c>
      <c r="D717" s="10"/>
      <c r="E717" s="10"/>
      <c r="F717" s="10" t="s">
        <v>459</v>
      </c>
      <c r="G717" s="10" t="s">
        <v>459</v>
      </c>
      <c r="H717" s="10"/>
    </row>
    <row r="718" spans="1:8" ht="25.5">
      <c r="A718" s="11" t="s">
        <v>249</v>
      </c>
      <c r="B718" s="10" t="s">
        <v>469</v>
      </c>
      <c r="C718" s="10" t="s">
        <v>459</v>
      </c>
      <c r="D718" s="10"/>
      <c r="E718" s="10"/>
      <c r="F718" s="10" t="s">
        <v>459</v>
      </c>
      <c r="G718" s="10" t="s">
        <v>459</v>
      </c>
      <c r="H718" s="10"/>
    </row>
    <row r="719" spans="1:8" ht="12.75">
      <c r="A719" s="11" t="s">
        <v>274</v>
      </c>
      <c r="B719" s="10"/>
      <c r="C719" s="10"/>
      <c r="D719" s="10"/>
      <c r="E719" s="10"/>
      <c r="F719" s="10"/>
      <c r="G719" s="10"/>
      <c r="H719" s="10"/>
    </row>
    <row r="720" spans="1:8" ht="12.75">
      <c r="A720" s="11" t="s">
        <v>275</v>
      </c>
      <c r="B720" s="10" t="s">
        <v>272</v>
      </c>
      <c r="C720" s="10" t="s">
        <v>459</v>
      </c>
      <c r="D720" s="10"/>
      <c r="E720" s="10"/>
      <c r="F720" s="10" t="s">
        <v>459</v>
      </c>
      <c r="G720" s="10" t="s">
        <v>459</v>
      </c>
      <c r="H720" s="10"/>
    </row>
    <row r="721" spans="1:8" ht="25.5">
      <c r="A721" s="11" t="s">
        <v>249</v>
      </c>
      <c r="B721" s="10" t="s">
        <v>469</v>
      </c>
      <c r="C721" s="10" t="s">
        <v>459</v>
      </c>
      <c r="D721" s="10"/>
      <c r="E721" s="10"/>
      <c r="F721" s="10" t="s">
        <v>459</v>
      </c>
      <c r="G721" s="10" t="s">
        <v>459</v>
      </c>
      <c r="H721" s="10"/>
    </row>
    <row r="722" spans="1:8" ht="12.75">
      <c r="A722" s="11" t="s">
        <v>273</v>
      </c>
      <c r="B722" s="10" t="s">
        <v>272</v>
      </c>
      <c r="C722" s="10" t="s">
        <v>459</v>
      </c>
      <c r="D722" s="10"/>
      <c r="E722" s="10"/>
      <c r="F722" s="10" t="s">
        <v>459</v>
      </c>
      <c r="G722" s="10" t="s">
        <v>459</v>
      </c>
      <c r="H722" s="10"/>
    </row>
    <row r="723" spans="1:8" ht="25.5">
      <c r="A723" s="11" t="s">
        <v>249</v>
      </c>
      <c r="B723" s="10" t="s">
        <v>469</v>
      </c>
      <c r="C723" s="10" t="s">
        <v>459</v>
      </c>
      <c r="D723" s="10"/>
      <c r="E723" s="10"/>
      <c r="F723" s="10" t="s">
        <v>459</v>
      </c>
      <c r="G723" s="10" t="s">
        <v>459</v>
      </c>
      <c r="H723" s="10"/>
    </row>
    <row r="724" spans="1:8" ht="25.5">
      <c r="A724" s="11" t="s">
        <v>280</v>
      </c>
      <c r="B724" s="10" t="s">
        <v>281</v>
      </c>
      <c r="C724" s="10" t="s">
        <v>459</v>
      </c>
      <c r="D724" s="10"/>
      <c r="E724" s="10"/>
      <c r="F724" s="10" t="s">
        <v>459</v>
      </c>
      <c r="G724" s="10" t="s">
        <v>459</v>
      </c>
      <c r="H724" s="10"/>
    </row>
    <row r="725" spans="1:8" ht="25.5">
      <c r="A725" s="11" t="s">
        <v>249</v>
      </c>
      <c r="B725" s="10" t="s">
        <v>469</v>
      </c>
      <c r="C725" s="10" t="s">
        <v>459</v>
      </c>
      <c r="D725" s="10"/>
      <c r="E725" s="10"/>
      <c r="F725" s="10" t="s">
        <v>459</v>
      </c>
      <c r="G725" s="10" t="s">
        <v>459</v>
      </c>
      <c r="H725" s="10"/>
    </row>
    <row r="726" spans="1:8" ht="25.5">
      <c r="A726" s="11" t="s">
        <v>282</v>
      </c>
      <c r="B726" s="10" t="s">
        <v>272</v>
      </c>
      <c r="C726" s="10" t="s">
        <v>459</v>
      </c>
      <c r="D726" s="10"/>
      <c r="E726" s="10"/>
      <c r="F726" s="10" t="s">
        <v>459</v>
      </c>
      <c r="G726" s="10" t="s">
        <v>459</v>
      </c>
      <c r="H726" s="10"/>
    </row>
    <row r="727" spans="1:8" ht="12.75">
      <c r="A727" s="338" t="s">
        <v>249</v>
      </c>
      <c r="B727" s="337" t="s">
        <v>469</v>
      </c>
      <c r="C727" s="337" t="s">
        <v>459</v>
      </c>
      <c r="D727" s="337"/>
      <c r="E727" s="337"/>
      <c r="F727" s="337" t="s">
        <v>459</v>
      </c>
      <c r="G727" s="337" t="s">
        <v>459</v>
      </c>
      <c r="H727" s="337"/>
    </row>
    <row r="728" spans="1:8" ht="12.75">
      <c r="A728" s="338"/>
      <c r="B728" s="337"/>
      <c r="C728" s="337"/>
      <c r="D728" s="337"/>
      <c r="E728" s="337"/>
      <c r="F728" s="337"/>
      <c r="G728" s="337"/>
      <c r="H728" s="337"/>
    </row>
    <row r="729" spans="1:8" ht="12.75">
      <c r="A729" s="339" t="s">
        <v>283</v>
      </c>
      <c r="B729" s="337"/>
      <c r="C729" s="337"/>
      <c r="D729" s="337"/>
      <c r="E729" s="337"/>
      <c r="F729" s="337"/>
      <c r="G729" s="337"/>
      <c r="H729" s="337"/>
    </row>
    <row r="730" spans="1:8" ht="12.75">
      <c r="A730" s="339"/>
      <c r="B730" s="337"/>
      <c r="C730" s="337"/>
      <c r="D730" s="337"/>
      <c r="E730" s="337"/>
      <c r="F730" s="337"/>
      <c r="G730" s="337"/>
      <c r="H730" s="337"/>
    </row>
    <row r="731" spans="1:8" ht="12.75">
      <c r="A731" s="339"/>
      <c r="B731" s="337"/>
      <c r="C731" s="337"/>
      <c r="D731" s="337"/>
      <c r="E731" s="337"/>
      <c r="F731" s="337"/>
      <c r="G731" s="337"/>
      <c r="H731" s="337"/>
    </row>
    <row r="732" spans="1:8" ht="12.75">
      <c r="A732" s="339" t="s">
        <v>284</v>
      </c>
      <c r="B732" s="337" t="s">
        <v>467</v>
      </c>
      <c r="C732" s="337" t="s">
        <v>459</v>
      </c>
      <c r="D732" s="337"/>
      <c r="E732" s="337"/>
      <c r="F732" s="337" t="s">
        <v>459</v>
      </c>
      <c r="G732" s="337"/>
      <c r="H732" s="337"/>
    </row>
    <row r="733" spans="1:8" ht="12.75">
      <c r="A733" s="339"/>
      <c r="B733" s="337"/>
      <c r="C733" s="337"/>
      <c r="D733" s="337"/>
      <c r="E733" s="337"/>
      <c r="F733" s="337"/>
      <c r="G733" s="337"/>
      <c r="H733" s="337"/>
    </row>
    <row r="734" spans="1:8" ht="12.75">
      <c r="A734" s="338" t="s">
        <v>294</v>
      </c>
      <c r="B734" s="337" t="s">
        <v>467</v>
      </c>
      <c r="C734" s="337" t="s">
        <v>459</v>
      </c>
      <c r="D734" s="337"/>
      <c r="E734" s="337"/>
      <c r="F734" s="337" t="s">
        <v>459</v>
      </c>
      <c r="G734" s="337"/>
      <c r="H734" s="337"/>
    </row>
    <row r="735" spans="1:8" ht="12.75">
      <c r="A735" s="338"/>
      <c r="B735" s="337"/>
      <c r="C735" s="337"/>
      <c r="D735" s="337"/>
      <c r="E735" s="337"/>
      <c r="F735" s="337"/>
      <c r="G735" s="337"/>
      <c r="H735" s="337"/>
    </row>
    <row r="736" spans="1:8" ht="25.5">
      <c r="A736" s="17" t="s">
        <v>295</v>
      </c>
      <c r="B736" s="10" t="s">
        <v>467</v>
      </c>
      <c r="C736" s="10"/>
      <c r="D736" s="10"/>
      <c r="E736" s="10"/>
      <c r="F736" s="10"/>
      <c r="G736" s="10" t="s">
        <v>459</v>
      </c>
      <c r="H736" s="10"/>
    </row>
    <row r="737" spans="1:8" ht="12.75">
      <c r="A737" s="6"/>
      <c r="B737" s="7"/>
      <c r="C737" s="7"/>
      <c r="D737" s="7"/>
      <c r="E737" s="7"/>
      <c r="F737" s="7"/>
      <c r="G737" s="7"/>
      <c r="H737" s="7"/>
    </row>
  </sheetData>
  <sheetProtection/>
  <mergeCells count="554">
    <mergeCell ref="A1:H1"/>
    <mergeCell ref="A2:A4"/>
    <mergeCell ref="B2:B4"/>
    <mergeCell ref="C2:E2"/>
    <mergeCell ref="F2:H2"/>
    <mergeCell ref="C3:C4"/>
    <mergeCell ref="D3:D4"/>
    <mergeCell ref="E3:E4"/>
    <mergeCell ref="F3:F4"/>
    <mergeCell ref="H3:H4"/>
    <mergeCell ref="H19:H20"/>
    <mergeCell ref="G19:G20"/>
    <mergeCell ref="F13:F14"/>
    <mergeCell ref="G13:G14"/>
    <mergeCell ref="H13:H14"/>
    <mergeCell ref="A18:H18"/>
    <mergeCell ref="B13:B14"/>
    <mergeCell ref="C13:C14"/>
    <mergeCell ref="D13:D14"/>
    <mergeCell ref="E13:E14"/>
    <mergeCell ref="D23:D24"/>
    <mergeCell ref="D19:D20"/>
    <mergeCell ref="E19:E20"/>
    <mergeCell ref="F19:F20"/>
    <mergeCell ref="E23:E24"/>
    <mergeCell ref="F23:F24"/>
    <mergeCell ref="G23:G24"/>
    <mergeCell ref="H23:H24"/>
    <mergeCell ref="B19:B20"/>
    <mergeCell ref="A25:A26"/>
    <mergeCell ref="B25:B26"/>
    <mergeCell ref="C25:C26"/>
    <mergeCell ref="A23:A24"/>
    <mergeCell ref="B23:B24"/>
    <mergeCell ref="C23:C24"/>
    <mergeCell ref="C19:C20"/>
    <mergeCell ref="D28:D29"/>
    <mergeCell ref="F35:F36"/>
    <mergeCell ref="D35:D36"/>
    <mergeCell ref="E28:E29"/>
    <mergeCell ref="E35:E36"/>
    <mergeCell ref="B35:B36"/>
    <mergeCell ref="C35:C36"/>
    <mergeCell ref="B28:B29"/>
    <mergeCell ref="C28:C29"/>
    <mergeCell ref="H35:H36"/>
    <mergeCell ref="D25:D26"/>
    <mergeCell ref="H25:H26"/>
    <mergeCell ref="F28:F29"/>
    <mergeCell ref="G28:G29"/>
    <mergeCell ref="H28:H29"/>
    <mergeCell ref="F25:F26"/>
    <mergeCell ref="G25:G26"/>
    <mergeCell ref="E25:E26"/>
    <mergeCell ref="G35:G36"/>
    <mergeCell ref="B38:B39"/>
    <mergeCell ref="C38:C39"/>
    <mergeCell ref="D38:D39"/>
    <mergeCell ref="E38:E39"/>
    <mergeCell ref="H38:H39"/>
    <mergeCell ref="A35:A36"/>
    <mergeCell ref="H79:H80"/>
    <mergeCell ref="A41:A42"/>
    <mergeCell ref="B41:B42"/>
    <mergeCell ref="C41:C42"/>
    <mergeCell ref="D41:D42"/>
    <mergeCell ref="E41:E42"/>
    <mergeCell ref="F41:F42"/>
    <mergeCell ref="A38:A39"/>
    <mergeCell ref="E79:E80"/>
    <mergeCell ref="F79:F80"/>
    <mergeCell ref="G79:G80"/>
    <mergeCell ref="G38:G39"/>
    <mergeCell ref="F38:F39"/>
    <mergeCell ref="A79:A80"/>
    <mergeCell ref="B79:B80"/>
    <mergeCell ref="C79:C80"/>
    <mergeCell ref="D79:D80"/>
    <mergeCell ref="G114:G115"/>
    <mergeCell ref="H114:H115"/>
    <mergeCell ref="F114:F115"/>
    <mergeCell ref="G41:G42"/>
    <mergeCell ref="H41:H42"/>
    <mergeCell ref="A114:A115"/>
    <mergeCell ref="B114:B115"/>
    <mergeCell ref="C114:C115"/>
    <mergeCell ref="D114:D115"/>
    <mergeCell ref="D116:D117"/>
    <mergeCell ref="E116:E117"/>
    <mergeCell ref="F116:F117"/>
    <mergeCell ref="G116:G117"/>
    <mergeCell ref="H116:H117"/>
    <mergeCell ref="E114:E115"/>
    <mergeCell ref="A135:A136"/>
    <mergeCell ref="B135:B136"/>
    <mergeCell ref="C135:C136"/>
    <mergeCell ref="D135:D136"/>
    <mergeCell ref="G135:G136"/>
    <mergeCell ref="H135:H136"/>
    <mergeCell ref="B116:B117"/>
    <mergeCell ref="C116:C117"/>
    <mergeCell ref="E235:E236"/>
    <mergeCell ref="F235:F236"/>
    <mergeCell ref="E137:E138"/>
    <mergeCell ref="F137:F138"/>
    <mergeCell ref="A137:A138"/>
    <mergeCell ref="B137:B138"/>
    <mergeCell ref="C137:C138"/>
    <mergeCell ref="D137:D138"/>
    <mergeCell ref="A235:A236"/>
    <mergeCell ref="B235:B236"/>
    <mergeCell ref="C235:C236"/>
    <mergeCell ref="D235:D236"/>
    <mergeCell ref="G137:G138"/>
    <mergeCell ref="H137:H138"/>
    <mergeCell ref="E135:E136"/>
    <mergeCell ref="F135:F136"/>
    <mergeCell ref="A241:A242"/>
    <mergeCell ref="B241:B242"/>
    <mergeCell ref="C241:C242"/>
    <mergeCell ref="D241:D242"/>
    <mergeCell ref="G235:G236"/>
    <mergeCell ref="H235:H236"/>
    <mergeCell ref="B244:B245"/>
    <mergeCell ref="C244:C245"/>
    <mergeCell ref="D244:D245"/>
    <mergeCell ref="E244:E245"/>
    <mergeCell ref="E241:E242"/>
    <mergeCell ref="F241:F242"/>
    <mergeCell ref="G241:G242"/>
    <mergeCell ref="H241:H242"/>
    <mergeCell ref="H244:H245"/>
    <mergeCell ref="B249:B250"/>
    <mergeCell ref="C249:C250"/>
    <mergeCell ref="D249:D250"/>
    <mergeCell ref="E249:E250"/>
    <mergeCell ref="F249:F250"/>
    <mergeCell ref="G249:G250"/>
    <mergeCell ref="H249:H250"/>
    <mergeCell ref="F244:F245"/>
    <mergeCell ref="G244:G245"/>
    <mergeCell ref="G253:G254"/>
    <mergeCell ref="H253:H254"/>
    <mergeCell ref="E253:E254"/>
    <mergeCell ref="F253:F254"/>
    <mergeCell ref="A253:A254"/>
    <mergeCell ref="B253:B254"/>
    <mergeCell ref="C253:C254"/>
    <mergeCell ref="D253:D254"/>
    <mergeCell ref="C327:C328"/>
    <mergeCell ref="D327:D328"/>
    <mergeCell ref="E327:E328"/>
    <mergeCell ref="F327:F328"/>
    <mergeCell ref="G327:G328"/>
    <mergeCell ref="H327:H328"/>
    <mergeCell ref="A338:A339"/>
    <mergeCell ref="B338:B339"/>
    <mergeCell ref="C338:C339"/>
    <mergeCell ref="D338:D339"/>
    <mergeCell ref="G338:G339"/>
    <mergeCell ref="H338:H339"/>
    <mergeCell ref="A327:A328"/>
    <mergeCell ref="B327:B328"/>
    <mergeCell ref="E338:E339"/>
    <mergeCell ref="F338:F339"/>
    <mergeCell ref="A343:A344"/>
    <mergeCell ref="B343:B344"/>
    <mergeCell ref="C343:C344"/>
    <mergeCell ref="D343:D344"/>
    <mergeCell ref="A341:A342"/>
    <mergeCell ref="B341:B342"/>
    <mergeCell ref="C341:C342"/>
    <mergeCell ref="D341:D342"/>
    <mergeCell ref="E345:E346"/>
    <mergeCell ref="F345:F346"/>
    <mergeCell ref="G341:G342"/>
    <mergeCell ref="H341:H342"/>
    <mergeCell ref="G343:G344"/>
    <mergeCell ref="H343:H344"/>
    <mergeCell ref="E343:E344"/>
    <mergeCell ref="F343:F344"/>
    <mergeCell ref="E341:E342"/>
    <mergeCell ref="F341:F342"/>
    <mergeCell ref="G345:G346"/>
    <mergeCell ref="H345:H346"/>
    <mergeCell ref="A359:A360"/>
    <mergeCell ref="B359:B360"/>
    <mergeCell ref="C359:C360"/>
    <mergeCell ref="D359:D360"/>
    <mergeCell ref="A345:A346"/>
    <mergeCell ref="B345:B346"/>
    <mergeCell ref="C345:C346"/>
    <mergeCell ref="D345:D346"/>
    <mergeCell ref="H366:H367"/>
    <mergeCell ref="G359:G360"/>
    <mergeCell ref="H359:H360"/>
    <mergeCell ref="B364:B365"/>
    <mergeCell ref="C364:C365"/>
    <mergeCell ref="D364:D365"/>
    <mergeCell ref="E364:E365"/>
    <mergeCell ref="H364:H365"/>
    <mergeCell ref="E359:E360"/>
    <mergeCell ref="F359:F360"/>
    <mergeCell ref="F364:F365"/>
    <mergeCell ref="G364:G365"/>
    <mergeCell ref="G393:G394"/>
    <mergeCell ref="F415:F416"/>
    <mergeCell ref="G415:G416"/>
    <mergeCell ref="G366:G367"/>
    <mergeCell ref="H415:H416"/>
    <mergeCell ref="C393:C394"/>
    <mergeCell ref="D393:D394"/>
    <mergeCell ref="E393:E394"/>
    <mergeCell ref="H393:H394"/>
    <mergeCell ref="C415:C416"/>
    <mergeCell ref="D415:D416"/>
    <mergeCell ref="E415:E416"/>
    <mergeCell ref="F393:F394"/>
    <mergeCell ref="A419:A420"/>
    <mergeCell ref="B419:B420"/>
    <mergeCell ref="C419:C420"/>
    <mergeCell ref="D419:D420"/>
    <mergeCell ref="C366:C367"/>
    <mergeCell ref="D366:D367"/>
    <mergeCell ref="E366:E367"/>
    <mergeCell ref="F366:F367"/>
    <mergeCell ref="B421:B422"/>
    <mergeCell ref="C421:C422"/>
    <mergeCell ref="D421:D422"/>
    <mergeCell ref="E421:E422"/>
    <mergeCell ref="A423:A424"/>
    <mergeCell ref="B423:B424"/>
    <mergeCell ref="C423:C424"/>
    <mergeCell ref="D423:D424"/>
    <mergeCell ref="G421:G422"/>
    <mergeCell ref="H421:H422"/>
    <mergeCell ref="E419:E420"/>
    <mergeCell ref="F419:F420"/>
    <mergeCell ref="H419:H420"/>
    <mergeCell ref="F421:F422"/>
    <mergeCell ref="G419:G420"/>
    <mergeCell ref="G427:G428"/>
    <mergeCell ref="H427:H428"/>
    <mergeCell ref="A425:A426"/>
    <mergeCell ref="B425:B426"/>
    <mergeCell ref="C425:C426"/>
    <mergeCell ref="D425:D426"/>
    <mergeCell ref="E427:E428"/>
    <mergeCell ref="F427:F428"/>
    <mergeCell ref="E425:E426"/>
    <mergeCell ref="F425:F426"/>
    <mergeCell ref="A427:A428"/>
    <mergeCell ref="B427:B428"/>
    <mergeCell ref="C427:C428"/>
    <mergeCell ref="D427:D428"/>
    <mergeCell ref="G425:G426"/>
    <mergeCell ref="H425:H426"/>
    <mergeCell ref="E423:E424"/>
    <mergeCell ref="F423:F424"/>
    <mergeCell ref="G423:G424"/>
    <mergeCell ref="H423:H424"/>
    <mergeCell ref="C429:C430"/>
    <mergeCell ref="D429:D430"/>
    <mergeCell ref="E429:E430"/>
    <mergeCell ref="F429:F430"/>
    <mergeCell ref="G429:G430"/>
    <mergeCell ref="H429:H430"/>
    <mergeCell ref="A431:A432"/>
    <mergeCell ref="B431:B432"/>
    <mergeCell ref="C431:C432"/>
    <mergeCell ref="D431:D432"/>
    <mergeCell ref="G431:G432"/>
    <mergeCell ref="H431:H432"/>
    <mergeCell ref="A429:A430"/>
    <mergeCell ref="B429:B430"/>
    <mergeCell ref="G436:G437"/>
    <mergeCell ref="H436:H437"/>
    <mergeCell ref="A434:A435"/>
    <mergeCell ref="B434:B435"/>
    <mergeCell ref="C434:C435"/>
    <mergeCell ref="D434:D435"/>
    <mergeCell ref="E436:E437"/>
    <mergeCell ref="F436:F437"/>
    <mergeCell ref="E434:E435"/>
    <mergeCell ref="F434:F435"/>
    <mergeCell ref="A436:A437"/>
    <mergeCell ref="B436:B437"/>
    <mergeCell ref="C436:C437"/>
    <mergeCell ref="D436:D437"/>
    <mergeCell ref="G434:G435"/>
    <mergeCell ref="H434:H435"/>
    <mergeCell ref="E431:E432"/>
    <mergeCell ref="F431:F432"/>
    <mergeCell ref="C438:C440"/>
    <mergeCell ref="D438:D440"/>
    <mergeCell ref="E438:E440"/>
    <mergeCell ref="F438:F440"/>
    <mergeCell ref="G438:G440"/>
    <mergeCell ref="H438:H440"/>
    <mergeCell ref="A442:A443"/>
    <mergeCell ref="B442:B443"/>
    <mergeCell ref="C442:C443"/>
    <mergeCell ref="D442:D443"/>
    <mergeCell ref="G442:G443"/>
    <mergeCell ref="H442:H443"/>
    <mergeCell ref="A438:A440"/>
    <mergeCell ref="B438:B440"/>
    <mergeCell ref="G452:G453"/>
    <mergeCell ref="H452:H453"/>
    <mergeCell ref="A448:A449"/>
    <mergeCell ref="B448:B449"/>
    <mergeCell ref="C448:C449"/>
    <mergeCell ref="D448:D449"/>
    <mergeCell ref="E452:E453"/>
    <mergeCell ref="F452:F453"/>
    <mergeCell ref="E448:E449"/>
    <mergeCell ref="F448:F449"/>
    <mergeCell ref="A452:A453"/>
    <mergeCell ref="B452:B453"/>
    <mergeCell ref="C452:C453"/>
    <mergeCell ref="D452:D453"/>
    <mergeCell ref="G448:G449"/>
    <mergeCell ref="H448:H449"/>
    <mergeCell ref="E442:E443"/>
    <mergeCell ref="F442:F443"/>
    <mergeCell ref="C455:C456"/>
    <mergeCell ref="D455:D456"/>
    <mergeCell ref="E455:E456"/>
    <mergeCell ref="F455:F456"/>
    <mergeCell ref="G455:G456"/>
    <mergeCell ref="H455:H456"/>
    <mergeCell ref="A458:A459"/>
    <mergeCell ref="B458:B459"/>
    <mergeCell ref="C458:C459"/>
    <mergeCell ref="D458:D459"/>
    <mergeCell ref="G458:G459"/>
    <mergeCell ref="H458:H459"/>
    <mergeCell ref="A455:A456"/>
    <mergeCell ref="B455:B456"/>
    <mergeCell ref="G462:G463"/>
    <mergeCell ref="H462:H463"/>
    <mergeCell ref="A460:A461"/>
    <mergeCell ref="B460:B461"/>
    <mergeCell ref="C460:C461"/>
    <mergeCell ref="D460:D461"/>
    <mergeCell ref="E462:E463"/>
    <mergeCell ref="F462:F463"/>
    <mergeCell ref="E460:E461"/>
    <mergeCell ref="F460:F461"/>
    <mergeCell ref="A462:A463"/>
    <mergeCell ref="B462:B463"/>
    <mergeCell ref="C462:C463"/>
    <mergeCell ref="D462:D463"/>
    <mergeCell ref="G460:G461"/>
    <mergeCell ref="H460:H461"/>
    <mergeCell ref="E458:E459"/>
    <mergeCell ref="F458:F459"/>
    <mergeCell ref="C470:C471"/>
    <mergeCell ref="D470:D471"/>
    <mergeCell ref="E470:E471"/>
    <mergeCell ref="F470:F471"/>
    <mergeCell ref="E472:E473"/>
    <mergeCell ref="G470:G471"/>
    <mergeCell ref="H470:H471"/>
    <mergeCell ref="A472:A473"/>
    <mergeCell ref="B472:B473"/>
    <mergeCell ref="C472:C473"/>
    <mergeCell ref="D472:D473"/>
    <mergeCell ref="F472:F473"/>
    <mergeCell ref="A470:A471"/>
    <mergeCell ref="B470:B471"/>
    <mergeCell ref="G472:G473"/>
    <mergeCell ref="H472:H473"/>
    <mergeCell ref="F480:F481"/>
    <mergeCell ref="G480:G481"/>
    <mergeCell ref="H480:H481"/>
    <mergeCell ref="A480:A481"/>
    <mergeCell ref="C480:C481"/>
    <mergeCell ref="D480:D481"/>
    <mergeCell ref="E480:E481"/>
    <mergeCell ref="D500:D501"/>
    <mergeCell ref="D496:D497"/>
    <mergeCell ref="E500:E501"/>
    <mergeCell ref="F500:F501"/>
    <mergeCell ref="E496:E497"/>
    <mergeCell ref="F496:F497"/>
    <mergeCell ref="A500:A501"/>
    <mergeCell ref="B500:B501"/>
    <mergeCell ref="C500:C501"/>
    <mergeCell ref="H496:H497"/>
    <mergeCell ref="G500:G501"/>
    <mergeCell ref="H500:H501"/>
    <mergeCell ref="G496:G497"/>
    <mergeCell ref="B496:B497"/>
    <mergeCell ref="C496:C497"/>
    <mergeCell ref="A496:A497"/>
    <mergeCell ref="D502:D503"/>
    <mergeCell ref="A504:A505"/>
    <mergeCell ref="B504:B505"/>
    <mergeCell ref="C504:C505"/>
    <mergeCell ref="D504:D505"/>
    <mergeCell ref="A502:A503"/>
    <mergeCell ref="B502:B503"/>
    <mergeCell ref="C502:C503"/>
    <mergeCell ref="G502:G503"/>
    <mergeCell ref="H502:H503"/>
    <mergeCell ref="E504:E505"/>
    <mergeCell ref="F504:F505"/>
    <mergeCell ref="G504:G505"/>
    <mergeCell ref="H504:H505"/>
    <mergeCell ref="E502:E503"/>
    <mergeCell ref="F502:F503"/>
    <mergeCell ref="G506:G507"/>
    <mergeCell ref="H506:H507"/>
    <mergeCell ref="E506:E507"/>
    <mergeCell ref="F506:F507"/>
    <mergeCell ref="F508:F509"/>
    <mergeCell ref="A506:A507"/>
    <mergeCell ref="B506:B507"/>
    <mergeCell ref="C506:C507"/>
    <mergeCell ref="D506:D507"/>
    <mergeCell ref="B508:B509"/>
    <mergeCell ref="C508:C509"/>
    <mergeCell ref="D508:D509"/>
    <mergeCell ref="E508:E509"/>
    <mergeCell ref="F513:F514"/>
    <mergeCell ref="G508:G509"/>
    <mergeCell ref="H508:H509"/>
    <mergeCell ref="A510:A511"/>
    <mergeCell ref="B510:B511"/>
    <mergeCell ref="C510:C511"/>
    <mergeCell ref="D510:D511"/>
    <mergeCell ref="G510:G511"/>
    <mergeCell ref="H510:H511"/>
    <mergeCell ref="A508:A509"/>
    <mergeCell ref="A513:A514"/>
    <mergeCell ref="B513:B514"/>
    <mergeCell ref="C513:C514"/>
    <mergeCell ref="D513:D514"/>
    <mergeCell ref="A515:A516"/>
    <mergeCell ref="B515:B516"/>
    <mergeCell ref="C515:C516"/>
    <mergeCell ref="D515:D516"/>
    <mergeCell ref="F518:F519"/>
    <mergeCell ref="G513:G514"/>
    <mergeCell ref="H513:H514"/>
    <mergeCell ref="E510:E511"/>
    <mergeCell ref="F510:F511"/>
    <mergeCell ref="G515:G516"/>
    <mergeCell ref="H515:H516"/>
    <mergeCell ref="E515:E516"/>
    <mergeCell ref="F515:F516"/>
    <mergeCell ref="E513:E514"/>
    <mergeCell ref="A518:A519"/>
    <mergeCell ref="B518:B519"/>
    <mergeCell ref="C518:C519"/>
    <mergeCell ref="D518:D519"/>
    <mergeCell ref="G518:G519"/>
    <mergeCell ref="H518:H519"/>
    <mergeCell ref="H534:H535"/>
    <mergeCell ref="B529:B530"/>
    <mergeCell ref="C529:C530"/>
    <mergeCell ref="D529:D530"/>
    <mergeCell ref="E529:E530"/>
    <mergeCell ref="F529:F530"/>
    <mergeCell ref="G529:G530"/>
    <mergeCell ref="E518:E519"/>
    <mergeCell ref="H529:H530"/>
    <mergeCell ref="A534:A535"/>
    <mergeCell ref="B534:B535"/>
    <mergeCell ref="C534:C535"/>
    <mergeCell ref="D534:D535"/>
    <mergeCell ref="E534:E535"/>
    <mergeCell ref="F534:F535"/>
    <mergeCell ref="G534:G535"/>
    <mergeCell ref="G536:G537"/>
    <mergeCell ref="H536:H537"/>
    <mergeCell ref="E536:E537"/>
    <mergeCell ref="F536:F537"/>
    <mergeCell ref="E564:E565"/>
    <mergeCell ref="F564:F565"/>
    <mergeCell ref="A536:A537"/>
    <mergeCell ref="B536:B537"/>
    <mergeCell ref="C536:C537"/>
    <mergeCell ref="D536:D537"/>
    <mergeCell ref="A564:A565"/>
    <mergeCell ref="B564:B565"/>
    <mergeCell ref="C564:C565"/>
    <mergeCell ref="D564:D565"/>
    <mergeCell ref="G564:G565"/>
    <mergeCell ref="H564:H565"/>
    <mergeCell ref="A604:A605"/>
    <mergeCell ref="B604:B605"/>
    <mergeCell ref="C604:C605"/>
    <mergeCell ref="D604:D605"/>
    <mergeCell ref="E604:E605"/>
    <mergeCell ref="F604:F605"/>
    <mergeCell ref="G604:G605"/>
    <mergeCell ref="H604:H605"/>
    <mergeCell ref="G679:G680"/>
    <mergeCell ref="B626:B627"/>
    <mergeCell ref="C626:C627"/>
    <mergeCell ref="D626:D627"/>
    <mergeCell ref="E626:E627"/>
    <mergeCell ref="F679:F680"/>
    <mergeCell ref="B679:B680"/>
    <mergeCell ref="F626:F627"/>
    <mergeCell ref="G626:G627"/>
    <mergeCell ref="E679:E680"/>
    <mergeCell ref="H626:H627"/>
    <mergeCell ref="H679:H680"/>
    <mergeCell ref="A709:A711"/>
    <mergeCell ref="A679:A680"/>
    <mergeCell ref="D709:D711"/>
    <mergeCell ref="C679:C680"/>
    <mergeCell ref="D679:D680"/>
    <mergeCell ref="F709:F711"/>
    <mergeCell ref="H709:H711"/>
    <mergeCell ref="B709:B711"/>
    <mergeCell ref="E709:E711"/>
    <mergeCell ref="A729:A731"/>
    <mergeCell ref="D727:D728"/>
    <mergeCell ref="A727:A728"/>
    <mergeCell ref="B727:B728"/>
    <mergeCell ref="C727:C728"/>
    <mergeCell ref="B729:B731"/>
    <mergeCell ref="C729:C731"/>
    <mergeCell ref="E727:E728"/>
    <mergeCell ref="F727:F728"/>
    <mergeCell ref="H732:H733"/>
    <mergeCell ref="C709:C711"/>
    <mergeCell ref="G709:G711"/>
    <mergeCell ref="G729:G731"/>
    <mergeCell ref="H729:H731"/>
    <mergeCell ref="G732:G733"/>
    <mergeCell ref="G727:G728"/>
    <mergeCell ref="H727:H728"/>
    <mergeCell ref="E729:E731"/>
    <mergeCell ref="A734:A735"/>
    <mergeCell ref="B734:B735"/>
    <mergeCell ref="C734:C735"/>
    <mergeCell ref="A732:A733"/>
    <mergeCell ref="F729:F731"/>
    <mergeCell ref="B732:B733"/>
    <mergeCell ref="C732:C733"/>
    <mergeCell ref="D729:D731"/>
    <mergeCell ref="D734:D735"/>
    <mergeCell ref="H734:H735"/>
    <mergeCell ref="F732:F733"/>
    <mergeCell ref="D732:D733"/>
    <mergeCell ref="E734:E735"/>
    <mergeCell ref="F734:F735"/>
    <mergeCell ref="G734:G735"/>
    <mergeCell ref="E732:E7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7" sqref="G7"/>
    </sheetView>
  </sheetViews>
  <sheetFormatPr defaultColWidth="9.00390625" defaultRowHeight="12.75"/>
  <cols>
    <col min="1" max="1" width="33.25390625" style="0" customWidth="1"/>
  </cols>
  <sheetData>
    <row r="1" spans="1:7" ht="36.75" customHeight="1">
      <c r="A1" s="25" t="s">
        <v>298</v>
      </c>
      <c r="B1" s="33"/>
      <c r="C1" s="27"/>
      <c r="D1" s="4"/>
      <c r="E1" s="27"/>
      <c r="F1" s="39"/>
      <c r="G1" s="39"/>
    </row>
    <row r="2" spans="1:7" ht="45">
      <c r="A2" s="30" t="s">
        <v>748</v>
      </c>
      <c r="B2" s="3" t="s">
        <v>424</v>
      </c>
      <c r="C2" s="27">
        <v>861.5</v>
      </c>
      <c r="D2" s="27">
        <f>95393.6/10*100/1000</f>
        <v>953.936</v>
      </c>
      <c r="E2" s="27">
        <v>1250.6</v>
      </c>
      <c r="F2" s="27">
        <v>1330.9</v>
      </c>
      <c r="G2" s="27">
        <f>F2*G3</f>
        <v>1538.5203999999999</v>
      </c>
    </row>
    <row r="3" spans="1:7" ht="15">
      <c r="A3" s="30"/>
      <c r="B3" s="3"/>
      <c r="C3" s="27"/>
      <c r="D3" s="27"/>
      <c r="E3" s="27"/>
      <c r="F3" s="63">
        <v>1.064</v>
      </c>
      <c r="G3" s="63">
        <v>1.156</v>
      </c>
    </row>
    <row r="4" spans="1:7" ht="30">
      <c r="A4" s="1" t="s">
        <v>12</v>
      </c>
      <c r="B4" s="3" t="s">
        <v>424</v>
      </c>
      <c r="C4" s="27">
        <v>19.6</v>
      </c>
      <c r="D4" s="4">
        <v>18.8</v>
      </c>
      <c r="E4" s="27">
        <v>20.9</v>
      </c>
      <c r="F4" s="27">
        <f>E4*1.14</f>
        <v>23.825999999999997</v>
      </c>
      <c r="G4" s="27">
        <f>F4*1.14</f>
        <v>27.161639999999995</v>
      </c>
    </row>
    <row r="5" spans="1:7" ht="30">
      <c r="A5" s="1" t="s">
        <v>14</v>
      </c>
      <c r="B5" s="3" t="s">
        <v>424</v>
      </c>
      <c r="C5" s="32">
        <v>0.0006</v>
      </c>
      <c r="D5" s="4">
        <v>1</v>
      </c>
      <c r="E5" s="27">
        <v>1</v>
      </c>
      <c r="F5" s="39">
        <v>1</v>
      </c>
      <c r="G5" s="39">
        <v>1</v>
      </c>
    </row>
    <row r="6" spans="1:7" ht="30">
      <c r="A6" s="30" t="s">
        <v>13</v>
      </c>
      <c r="B6" s="3" t="s">
        <v>424</v>
      </c>
      <c r="C6" s="27">
        <v>100.9</v>
      </c>
      <c r="D6" s="4">
        <v>127.8</v>
      </c>
      <c r="E6" s="4">
        <v>143.5</v>
      </c>
      <c r="F6" s="27">
        <f>E6*1.1</f>
        <v>157.85000000000002</v>
      </c>
      <c r="G6" s="27">
        <f>F6*1.1</f>
        <v>173.63500000000005</v>
      </c>
    </row>
    <row r="7" spans="1:7" ht="75">
      <c r="A7" s="30" t="s">
        <v>16</v>
      </c>
      <c r="B7" s="3" t="s">
        <v>424</v>
      </c>
      <c r="C7" s="27"/>
      <c r="D7" s="4"/>
      <c r="E7" s="27">
        <v>44.8</v>
      </c>
      <c r="F7" s="27">
        <f>E7*0.9</f>
        <v>40.32</v>
      </c>
      <c r="G7" s="27">
        <f>F7*0.9</f>
        <v>36.288000000000004</v>
      </c>
    </row>
    <row r="8" spans="1:7" ht="45" hidden="1">
      <c r="A8" s="30" t="s">
        <v>584</v>
      </c>
      <c r="B8" s="3" t="s">
        <v>424</v>
      </c>
      <c r="C8" s="27"/>
      <c r="D8" s="4"/>
      <c r="E8" s="31">
        <f>E9*10/100</f>
        <v>32.440000000000005</v>
      </c>
      <c r="F8" s="39"/>
      <c r="G8" s="39"/>
    </row>
    <row r="9" spans="1:7" ht="30">
      <c r="A9" s="30" t="s">
        <v>65</v>
      </c>
      <c r="B9" s="3" t="s">
        <v>424</v>
      </c>
      <c r="C9" s="27"/>
      <c r="D9" s="4"/>
      <c r="E9" s="27">
        <f>279.6+44.8</f>
        <v>324.40000000000003</v>
      </c>
      <c r="F9" s="27">
        <f>F2*0.1+F4+F5+F6+F7</f>
        <v>356.086</v>
      </c>
      <c r="G9" s="27">
        <f>G2*0.1+G4+G5+G6+G7</f>
        <v>391.93668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70"/>
  <sheetViews>
    <sheetView tabSelected="1" view="pageBreakPreview" zoomScale="75" zoomScaleNormal="75" zoomScaleSheetLayoutView="75" zoomScalePageLayoutView="0" workbookViewId="0" topLeftCell="A1">
      <pane xSplit="4" ySplit="7" topLeftCell="K32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335" sqref="C335"/>
    </sheetView>
  </sheetViews>
  <sheetFormatPr defaultColWidth="10.75390625" defaultRowHeight="12.75"/>
  <cols>
    <col min="1" max="1" width="4.875" style="5" hidden="1" customWidth="1"/>
    <col min="2" max="2" width="5.25390625" style="5" hidden="1" customWidth="1"/>
    <col min="3" max="3" width="49.625" style="46" customWidth="1"/>
    <col min="4" max="4" width="11.75390625" style="5" customWidth="1"/>
    <col min="5" max="5" width="10.625" style="42" hidden="1" customWidth="1"/>
    <col min="6" max="6" width="12.00390625" style="28" hidden="1" customWidth="1"/>
    <col min="7" max="7" width="10.375" style="42" hidden="1" customWidth="1"/>
    <col min="8" max="8" width="10.625" style="42" hidden="1" customWidth="1"/>
    <col min="9" max="9" width="11.25390625" style="43" hidden="1" customWidth="1"/>
    <col min="10" max="10" width="8.25390625" style="43" hidden="1" customWidth="1"/>
    <col min="11" max="11" width="12.875" style="43" customWidth="1"/>
    <col min="12" max="12" width="9.25390625" style="43" hidden="1" customWidth="1"/>
    <col min="13" max="14" width="12.75390625" style="117" hidden="1" customWidth="1"/>
    <col min="15" max="16" width="13.25390625" style="117" hidden="1" customWidth="1"/>
    <col min="17" max="17" width="6.625" style="117" hidden="1" customWidth="1"/>
    <col min="18" max="18" width="12.125" style="28" hidden="1" customWidth="1"/>
    <col min="19" max="19" width="12.00390625" style="43" hidden="1" customWidth="1"/>
    <col min="20" max="20" width="13.125" style="43" customWidth="1"/>
    <col min="21" max="21" width="11.75390625" style="43" hidden="1" customWidth="1"/>
    <col min="22" max="22" width="12.875" style="43" customWidth="1"/>
    <col min="23" max="23" width="11.375" style="43" hidden="1" customWidth="1"/>
    <col min="24" max="24" width="13.00390625" style="43" customWidth="1"/>
    <col min="25" max="25" width="10.75390625" style="5" hidden="1" customWidth="1"/>
    <col min="26" max="26" width="12.00390625" style="28" hidden="1" customWidth="1"/>
    <col min="27" max="27" width="13.875" style="28" customWidth="1"/>
    <col min="28" max="28" width="13.625" style="43" customWidth="1"/>
    <col min="29" max="29" width="10.75390625" style="5" customWidth="1"/>
    <col min="30" max="16384" width="10.75390625" style="5" customWidth="1"/>
  </cols>
  <sheetData>
    <row r="1" spans="1:38" ht="15">
      <c r="A1" s="156"/>
      <c r="B1" s="117"/>
      <c r="C1" s="117"/>
      <c r="D1" s="164"/>
      <c r="E1" s="164"/>
      <c r="F1" s="164"/>
      <c r="G1" s="117"/>
      <c r="H1" s="157"/>
      <c r="M1" s="145" t="s">
        <v>92</v>
      </c>
      <c r="N1" s="43"/>
      <c r="O1" s="43"/>
      <c r="P1" s="43"/>
      <c r="Q1" s="145" t="s">
        <v>92</v>
      </c>
      <c r="R1" s="43"/>
      <c r="T1" s="145"/>
      <c r="X1" s="43" t="s">
        <v>92</v>
      </c>
      <c r="Y1" s="117"/>
      <c r="Z1" s="117"/>
      <c r="AA1" s="43"/>
      <c r="AC1" s="117"/>
      <c r="AD1" s="117"/>
      <c r="AE1" s="117"/>
      <c r="AF1" s="157"/>
      <c r="AG1" s="117"/>
      <c r="AH1" s="117"/>
      <c r="AI1" s="117"/>
      <c r="AJ1" s="157"/>
      <c r="AK1" s="117"/>
      <c r="AL1" s="117"/>
    </row>
    <row r="2" spans="1:38" ht="15">
      <c r="A2" s="156"/>
      <c r="B2" s="117"/>
      <c r="C2" s="117"/>
      <c r="D2" s="164"/>
      <c r="E2" s="164"/>
      <c r="F2" s="164"/>
      <c r="G2" s="117"/>
      <c r="H2" s="157"/>
      <c r="M2" s="145" t="s">
        <v>93</v>
      </c>
      <c r="N2" s="43"/>
      <c r="O2" s="43"/>
      <c r="P2" s="43"/>
      <c r="Q2" s="145" t="s">
        <v>93</v>
      </c>
      <c r="R2" s="43"/>
      <c r="T2" s="145"/>
      <c r="X2" s="43" t="s">
        <v>93</v>
      </c>
      <c r="Y2" s="117"/>
      <c r="Z2" s="117"/>
      <c r="AA2" s="43"/>
      <c r="AC2" s="117"/>
      <c r="AD2" s="117"/>
      <c r="AE2" s="117"/>
      <c r="AF2" s="157"/>
      <c r="AG2" s="117"/>
      <c r="AH2" s="117"/>
      <c r="AI2" s="117"/>
      <c r="AJ2" s="157"/>
      <c r="AK2" s="117"/>
      <c r="AL2" s="117"/>
    </row>
    <row r="3" spans="1:38" ht="15">
      <c r="A3" s="156"/>
      <c r="B3" s="117"/>
      <c r="C3" s="117"/>
      <c r="D3" s="164"/>
      <c r="E3" s="164"/>
      <c r="F3" s="164"/>
      <c r="G3" s="117"/>
      <c r="H3" s="157"/>
      <c r="M3" s="145" t="s">
        <v>94</v>
      </c>
      <c r="N3" s="43"/>
      <c r="O3" s="43"/>
      <c r="P3" s="43"/>
      <c r="Q3" s="145" t="s">
        <v>94</v>
      </c>
      <c r="R3" s="43"/>
      <c r="T3" s="145"/>
      <c r="X3" s="43" t="s">
        <v>338</v>
      </c>
      <c r="Y3" s="117"/>
      <c r="Z3" s="117"/>
      <c r="AA3" s="43"/>
      <c r="AC3" s="117"/>
      <c r="AD3" s="117"/>
      <c r="AE3" s="117"/>
      <c r="AF3" s="157"/>
      <c r="AG3" s="117"/>
      <c r="AH3" s="117"/>
      <c r="AI3" s="117"/>
      <c r="AJ3" s="157"/>
      <c r="AK3" s="117"/>
      <c r="AL3" s="117"/>
    </row>
    <row r="4" spans="1:38" ht="15">
      <c r="A4" s="156"/>
      <c r="B4" s="117"/>
      <c r="C4" s="117"/>
      <c r="D4" s="164"/>
      <c r="E4" s="164"/>
      <c r="F4" s="164"/>
      <c r="G4" s="117"/>
      <c r="H4" s="157"/>
      <c r="M4" s="145" t="s">
        <v>95</v>
      </c>
      <c r="N4" s="43"/>
      <c r="O4" s="43"/>
      <c r="P4" s="43"/>
      <c r="Q4" s="145" t="s">
        <v>95</v>
      </c>
      <c r="R4" s="43"/>
      <c r="T4" s="145"/>
      <c r="X4" s="43" t="s">
        <v>339</v>
      </c>
      <c r="Y4" s="117"/>
      <c r="Z4" s="117"/>
      <c r="AA4" s="43"/>
      <c r="AC4" s="117"/>
      <c r="AD4" s="117"/>
      <c r="AE4" s="117"/>
      <c r="AF4" s="157"/>
      <c r="AG4" s="117"/>
      <c r="AH4" s="117"/>
      <c r="AI4" s="117"/>
      <c r="AJ4" s="157"/>
      <c r="AK4" s="117"/>
      <c r="AL4" s="117"/>
    </row>
    <row r="5" spans="1:38" ht="15">
      <c r="A5" s="156"/>
      <c r="B5" s="117"/>
      <c r="C5" s="117"/>
      <c r="D5" s="164"/>
      <c r="E5" s="164"/>
      <c r="F5" s="164"/>
      <c r="G5" s="117"/>
      <c r="H5" s="157"/>
      <c r="M5" s="145" t="s">
        <v>96</v>
      </c>
      <c r="N5" s="43"/>
      <c r="O5" s="43"/>
      <c r="P5" s="43"/>
      <c r="Q5" s="145" t="s">
        <v>96</v>
      </c>
      <c r="R5" s="43"/>
      <c r="T5" s="157"/>
      <c r="V5" s="117"/>
      <c r="W5" s="117"/>
      <c r="X5" s="43" t="s">
        <v>108</v>
      </c>
      <c r="Y5" s="117"/>
      <c r="Z5" s="117"/>
      <c r="AA5" s="117"/>
      <c r="AB5" s="117"/>
      <c r="AC5" s="117"/>
      <c r="AD5" s="117"/>
      <c r="AE5" s="117"/>
      <c r="AF5" s="157"/>
      <c r="AG5" s="117"/>
      <c r="AH5" s="117"/>
      <c r="AI5" s="117"/>
      <c r="AJ5" s="157"/>
      <c r="AK5" s="117"/>
      <c r="AL5" s="117"/>
    </row>
    <row r="6" spans="2:28" s="41" customFormat="1" ht="44.25" customHeight="1">
      <c r="B6" s="38"/>
      <c r="C6" s="358" t="s">
        <v>109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</row>
    <row r="7" spans="1:28" s="60" customFormat="1" ht="44.25" customHeight="1">
      <c r="A7" s="61" t="s">
        <v>326</v>
      </c>
      <c r="B7" s="70"/>
      <c r="C7" s="239" t="s">
        <v>327</v>
      </c>
      <c r="D7" s="239" t="s">
        <v>328</v>
      </c>
      <c r="E7" s="107" t="s">
        <v>418</v>
      </c>
      <c r="F7" s="107" t="s">
        <v>902</v>
      </c>
      <c r="G7" s="107" t="s">
        <v>418</v>
      </c>
      <c r="H7" s="107" t="s">
        <v>596</v>
      </c>
      <c r="I7" s="107" t="s">
        <v>548</v>
      </c>
      <c r="J7" s="107" t="s">
        <v>418</v>
      </c>
      <c r="K7" s="278" t="s">
        <v>548</v>
      </c>
      <c r="L7" s="107" t="s">
        <v>882</v>
      </c>
      <c r="M7" s="107" t="s">
        <v>190</v>
      </c>
      <c r="N7" s="107" t="s">
        <v>222</v>
      </c>
      <c r="O7" s="107" t="s">
        <v>223</v>
      </c>
      <c r="P7" s="107" t="s">
        <v>884</v>
      </c>
      <c r="Q7" s="107" t="s">
        <v>734</v>
      </c>
      <c r="R7" s="165" t="s">
        <v>549</v>
      </c>
      <c r="S7" s="165" t="s">
        <v>418</v>
      </c>
      <c r="T7" s="238" t="s">
        <v>341</v>
      </c>
      <c r="U7" s="165" t="s">
        <v>531</v>
      </c>
      <c r="V7" s="238" t="s">
        <v>342</v>
      </c>
      <c r="W7" s="165" t="s">
        <v>550</v>
      </c>
      <c r="X7" s="238" t="s">
        <v>550</v>
      </c>
      <c r="Y7" s="166" t="s">
        <v>335</v>
      </c>
      <c r="Z7" s="165" t="s">
        <v>551</v>
      </c>
      <c r="AA7" s="238" t="s">
        <v>551</v>
      </c>
      <c r="AB7" s="238" t="s">
        <v>343</v>
      </c>
    </row>
    <row r="8" spans="1:28" ht="11.25" customHeight="1" hidden="1">
      <c r="A8" s="24">
        <v>1</v>
      </c>
      <c r="B8" s="71"/>
      <c r="C8" s="33" t="s">
        <v>51</v>
      </c>
      <c r="D8" s="252"/>
      <c r="E8" s="113"/>
      <c r="F8" s="31"/>
      <c r="G8" s="113"/>
      <c r="H8" s="113"/>
      <c r="I8" s="108"/>
      <c r="J8" s="108"/>
      <c r="K8" s="108"/>
      <c r="L8" s="108"/>
      <c r="M8" s="108"/>
      <c r="N8" s="108"/>
      <c r="O8" s="108"/>
      <c r="P8" s="108"/>
      <c r="Q8" s="108"/>
      <c r="R8" s="31"/>
      <c r="S8" s="141"/>
      <c r="T8" s="108"/>
      <c r="U8" s="94"/>
      <c r="V8" s="94"/>
      <c r="W8" s="94"/>
      <c r="X8" s="116"/>
      <c r="Y8" s="158"/>
      <c r="Z8" s="169"/>
      <c r="AA8" s="169"/>
      <c r="AB8" s="39"/>
    </row>
    <row r="9" spans="1:28" s="35" customFormat="1" ht="11.25" customHeight="1" hidden="1">
      <c r="A9" s="34"/>
      <c r="B9" s="72"/>
      <c r="C9" s="240" t="s">
        <v>56</v>
      </c>
      <c r="D9" s="326" t="s">
        <v>305</v>
      </c>
      <c r="E9" s="109" t="s">
        <v>55</v>
      </c>
      <c r="F9" s="170">
        <v>1.184</v>
      </c>
      <c r="G9" s="109" t="s">
        <v>55</v>
      </c>
      <c r="H9" s="109"/>
      <c r="I9" s="170">
        <v>1.181</v>
      </c>
      <c r="J9" s="109" t="s">
        <v>55</v>
      </c>
      <c r="K9" s="109"/>
      <c r="L9" s="109"/>
      <c r="M9" s="109"/>
      <c r="N9" s="109"/>
      <c r="O9" s="109"/>
      <c r="P9" s="109"/>
      <c r="Q9" s="109"/>
      <c r="R9" s="31">
        <v>1.102</v>
      </c>
      <c r="S9" s="109" t="s">
        <v>55</v>
      </c>
      <c r="T9" s="109"/>
      <c r="U9" s="171"/>
      <c r="V9" s="171"/>
      <c r="W9" s="171"/>
      <c r="X9" s="260"/>
      <c r="Y9" s="172"/>
      <c r="Z9" s="169"/>
      <c r="AA9" s="169"/>
      <c r="AB9" s="331"/>
    </row>
    <row r="10" spans="1:28" ht="20.25" customHeight="1">
      <c r="A10" s="24">
        <v>9</v>
      </c>
      <c r="B10" s="73"/>
      <c r="C10" s="241" t="s">
        <v>318</v>
      </c>
      <c r="D10" s="25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141"/>
      <c r="T10" s="108"/>
      <c r="U10" s="94"/>
      <c r="V10" s="94"/>
      <c r="W10" s="94"/>
      <c r="X10" s="94"/>
      <c r="Y10" s="147"/>
      <c r="Z10" s="169"/>
      <c r="AA10" s="169"/>
      <c r="AB10" s="39"/>
    </row>
    <row r="11" spans="1:28" ht="27.75" customHeight="1">
      <c r="A11" s="24"/>
      <c r="B11" s="73"/>
      <c r="C11" s="242" t="s">
        <v>587</v>
      </c>
      <c r="D11" s="3" t="s">
        <v>356</v>
      </c>
      <c r="E11" s="31"/>
      <c r="F11" s="31">
        <v>7551</v>
      </c>
      <c r="G11" s="31"/>
      <c r="H11" s="31"/>
      <c r="I11" s="31">
        <v>7551</v>
      </c>
      <c r="J11" s="31"/>
      <c r="K11" s="27">
        <v>7551</v>
      </c>
      <c r="L11" s="31"/>
      <c r="M11" s="31"/>
      <c r="N11" s="31"/>
      <c r="O11" s="31"/>
      <c r="P11" s="31"/>
      <c r="Q11" s="31"/>
      <c r="R11" s="31">
        <v>7551</v>
      </c>
      <c r="S11" s="141"/>
      <c r="T11" s="27">
        <v>7551</v>
      </c>
      <c r="U11" s="27">
        <v>7551</v>
      </c>
      <c r="V11" s="27">
        <v>7551</v>
      </c>
      <c r="W11" s="27">
        <v>7551</v>
      </c>
      <c r="X11" s="27">
        <v>7551</v>
      </c>
      <c r="Y11" s="147"/>
      <c r="Z11" s="27">
        <v>7551</v>
      </c>
      <c r="AA11" s="27">
        <v>7551</v>
      </c>
      <c r="AB11" s="284">
        <v>7551</v>
      </c>
    </row>
    <row r="12" spans="1:28" ht="19.5" customHeight="1" hidden="1">
      <c r="A12" s="2"/>
      <c r="B12" s="74"/>
      <c r="C12" s="242" t="s">
        <v>319</v>
      </c>
      <c r="D12" s="3" t="s">
        <v>593</v>
      </c>
      <c r="E12" s="31"/>
      <c r="F12" s="31">
        <v>871</v>
      </c>
      <c r="G12" s="31"/>
      <c r="H12" s="31"/>
      <c r="I12" s="31">
        <v>871</v>
      </c>
      <c r="J12" s="31"/>
      <c r="K12" s="27">
        <v>871</v>
      </c>
      <c r="L12" s="31"/>
      <c r="M12" s="31"/>
      <c r="N12" s="31"/>
      <c r="O12" s="31"/>
      <c r="P12" s="31"/>
      <c r="Q12" s="31"/>
      <c r="R12" s="31">
        <v>871</v>
      </c>
      <c r="S12" s="108"/>
      <c r="T12" s="108"/>
      <c r="U12" s="94"/>
      <c r="V12" s="94"/>
      <c r="W12" s="94"/>
      <c r="X12" s="94"/>
      <c r="Y12" s="147"/>
      <c r="Z12" s="169"/>
      <c r="AA12" s="169"/>
      <c r="AB12" s="39"/>
    </row>
    <row r="13" spans="1:28" ht="19.5" customHeight="1" hidden="1">
      <c r="A13" s="2"/>
      <c r="B13" s="74"/>
      <c r="C13" s="242" t="s">
        <v>532</v>
      </c>
      <c r="D13" s="3" t="s">
        <v>593</v>
      </c>
      <c r="E13" s="31"/>
      <c r="F13" s="31">
        <v>35</v>
      </c>
      <c r="G13" s="31"/>
      <c r="H13" s="31"/>
      <c r="I13" s="31">
        <v>35</v>
      </c>
      <c r="J13" s="31"/>
      <c r="K13" s="27">
        <v>35</v>
      </c>
      <c r="L13" s="31"/>
      <c r="M13" s="31"/>
      <c r="N13" s="31"/>
      <c r="O13" s="31"/>
      <c r="P13" s="31"/>
      <c r="Q13" s="31"/>
      <c r="R13" s="31">
        <v>35</v>
      </c>
      <c r="S13" s="108"/>
      <c r="T13" s="108"/>
      <c r="U13" s="94"/>
      <c r="V13" s="94"/>
      <c r="W13" s="94"/>
      <c r="X13" s="94"/>
      <c r="Y13" s="147"/>
      <c r="Z13" s="169"/>
      <c r="AA13" s="169"/>
      <c r="AB13" s="39"/>
    </row>
    <row r="14" spans="1:28" ht="19.5" customHeight="1" hidden="1">
      <c r="A14" s="2"/>
      <c r="B14" s="74"/>
      <c r="C14" s="242" t="s">
        <v>591</v>
      </c>
      <c r="D14" s="3" t="s">
        <v>694</v>
      </c>
      <c r="E14" s="31"/>
      <c r="F14" s="31"/>
      <c r="G14" s="31"/>
      <c r="H14" s="31"/>
      <c r="I14" s="31">
        <v>56</v>
      </c>
      <c r="J14" s="31"/>
      <c r="K14" s="27">
        <v>56</v>
      </c>
      <c r="L14" s="31"/>
      <c r="M14" s="31"/>
      <c r="N14" s="31"/>
      <c r="O14" s="31"/>
      <c r="P14" s="31"/>
      <c r="Q14" s="31"/>
      <c r="R14" s="31">
        <v>56</v>
      </c>
      <c r="S14" s="108"/>
      <c r="T14" s="108"/>
      <c r="U14" s="94">
        <v>56</v>
      </c>
      <c r="V14" s="94"/>
      <c r="W14" s="94">
        <v>56</v>
      </c>
      <c r="X14" s="94">
        <v>56</v>
      </c>
      <c r="Y14" s="147"/>
      <c r="Z14" s="169"/>
      <c r="AA14" s="169"/>
      <c r="AB14" s="39"/>
    </row>
    <row r="15" spans="1:28" ht="19.5" customHeight="1" hidden="1">
      <c r="A15" s="2"/>
      <c r="B15" s="74"/>
      <c r="C15" s="242" t="s">
        <v>592</v>
      </c>
      <c r="D15" s="3" t="s">
        <v>593</v>
      </c>
      <c r="E15" s="31"/>
      <c r="F15" s="31"/>
      <c r="G15" s="31"/>
      <c r="H15" s="31"/>
      <c r="I15" s="31"/>
      <c r="J15" s="31"/>
      <c r="K15" s="27"/>
      <c r="L15" s="31"/>
      <c r="M15" s="31"/>
      <c r="N15" s="31"/>
      <c r="O15" s="31"/>
      <c r="P15" s="31"/>
      <c r="Q15" s="31"/>
      <c r="R15" s="31"/>
      <c r="S15" s="108"/>
      <c r="T15" s="108"/>
      <c r="U15" s="94"/>
      <c r="V15" s="94"/>
      <c r="W15" s="94"/>
      <c r="X15" s="94"/>
      <c r="Y15" s="147"/>
      <c r="Z15" s="169"/>
      <c r="AA15" s="169"/>
      <c r="AB15" s="39"/>
    </row>
    <row r="16" spans="1:28" ht="19.5" customHeight="1" hidden="1">
      <c r="A16" s="2"/>
      <c r="B16" s="74"/>
      <c r="C16" s="242" t="s">
        <v>533</v>
      </c>
      <c r="D16" s="3" t="s">
        <v>593</v>
      </c>
      <c r="E16" s="175"/>
      <c r="F16" s="169"/>
      <c r="G16" s="31"/>
      <c r="H16" s="31"/>
      <c r="I16" s="31"/>
      <c r="J16" s="31"/>
      <c r="K16" s="27"/>
      <c r="L16" s="31"/>
      <c r="M16" s="31"/>
      <c r="N16" s="31"/>
      <c r="O16" s="31"/>
      <c r="P16" s="31"/>
      <c r="Q16" s="31"/>
      <c r="R16" s="31"/>
      <c r="S16" s="108"/>
      <c r="T16" s="108"/>
      <c r="U16" s="94"/>
      <c r="V16" s="94"/>
      <c r="W16" s="94"/>
      <c r="X16" s="94"/>
      <c r="Y16" s="147"/>
      <c r="Z16" s="169"/>
      <c r="AA16" s="169"/>
      <c r="AB16" s="39"/>
    </row>
    <row r="17" spans="1:28" ht="19.5" customHeight="1" hidden="1">
      <c r="A17" s="2"/>
      <c r="B17" s="74"/>
      <c r="C17" s="242" t="s">
        <v>321</v>
      </c>
      <c r="D17" s="3" t="s">
        <v>593</v>
      </c>
      <c r="E17" s="31"/>
      <c r="F17" s="31"/>
      <c r="G17" s="31"/>
      <c r="H17" s="31"/>
      <c r="I17" s="31"/>
      <c r="J17" s="31"/>
      <c r="K17" s="27"/>
      <c r="L17" s="31"/>
      <c r="M17" s="31"/>
      <c r="N17" s="31"/>
      <c r="O17" s="31"/>
      <c r="P17" s="31"/>
      <c r="Q17" s="31"/>
      <c r="R17" s="31"/>
      <c r="S17" s="108"/>
      <c r="T17" s="108"/>
      <c r="U17" s="94"/>
      <c r="V17" s="94"/>
      <c r="W17" s="94"/>
      <c r="X17" s="94"/>
      <c r="Y17" s="147"/>
      <c r="Z17" s="169"/>
      <c r="AA17" s="169"/>
      <c r="AB17" s="39"/>
    </row>
    <row r="18" spans="1:28" ht="19.5" customHeight="1" hidden="1">
      <c r="A18" s="2"/>
      <c r="B18" s="74"/>
      <c r="C18" s="242" t="s">
        <v>320</v>
      </c>
      <c r="D18" s="3" t="s">
        <v>593</v>
      </c>
      <c r="E18" s="31"/>
      <c r="F18" s="31"/>
      <c r="G18" s="31"/>
      <c r="H18" s="31"/>
      <c r="I18" s="31"/>
      <c r="J18" s="31"/>
      <c r="K18" s="27"/>
      <c r="L18" s="31"/>
      <c r="M18" s="31"/>
      <c r="N18" s="31"/>
      <c r="O18" s="31"/>
      <c r="P18" s="31"/>
      <c r="Q18" s="31"/>
      <c r="R18" s="31"/>
      <c r="S18" s="108"/>
      <c r="T18" s="108"/>
      <c r="U18" s="94"/>
      <c r="V18" s="94"/>
      <c r="W18" s="94"/>
      <c r="X18" s="94"/>
      <c r="Y18" s="147"/>
      <c r="Z18" s="169"/>
      <c r="AA18" s="169"/>
      <c r="AB18" s="39"/>
    </row>
    <row r="19" spans="1:28" ht="19.5" customHeight="1" hidden="1">
      <c r="A19" s="2"/>
      <c r="B19" s="74"/>
      <c r="C19" s="242" t="s">
        <v>322</v>
      </c>
      <c r="D19" s="3"/>
      <c r="E19" s="31"/>
      <c r="F19" s="31"/>
      <c r="G19" s="31"/>
      <c r="H19" s="31"/>
      <c r="I19" s="31"/>
      <c r="J19" s="31"/>
      <c r="K19" s="27"/>
      <c r="L19" s="31"/>
      <c r="M19" s="31"/>
      <c r="N19" s="31"/>
      <c r="O19" s="31"/>
      <c r="P19" s="31"/>
      <c r="Q19" s="31"/>
      <c r="R19" s="31"/>
      <c r="S19" s="108"/>
      <c r="T19" s="108"/>
      <c r="U19" s="94"/>
      <c r="V19" s="94"/>
      <c r="W19" s="94"/>
      <c r="X19" s="94"/>
      <c r="Y19" s="147"/>
      <c r="Z19" s="169"/>
      <c r="AA19" s="169"/>
      <c r="AB19" s="39"/>
    </row>
    <row r="20" spans="1:28" ht="19.5" customHeight="1" hidden="1">
      <c r="A20" s="2"/>
      <c r="B20" s="74"/>
      <c r="C20" s="242" t="s">
        <v>321</v>
      </c>
      <c r="D20" s="3" t="s">
        <v>593</v>
      </c>
      <c r="E20" s="31"/>
      <c r="F20" s="31"/>
      <c r="G20" s="31"/>
      <c r="H20" s="31"/>
      <c r="I20" s="31"/>
      <c r="J20" s="31"/>
      <c r="K20" s="27"/>
      <c r="L20" s="31"/>
      <c r="M20" s="31"/>
      <c r="N20" s="31"/>
      <c r="O20" s="31"/>
      <c r="P20" s="31"/>
      <c r="Q20" s="31"/>
      <c r="R20" s="31"/>
      <c r="S20" s="108"/>
      <c r="T20" s="108"/>
      <c r="U20" s="94"/>
      <c r="V20" s="94"/>
      <c r="W20" s="94"/>
      <c r="X20" s="94"/>
      <c r="Y20" s="147"/>
      <c r="Z20" s="169"/>
      <c r="AA20" s="169"/>
      <c r="AB20" s="39"/>
    </row>
    <row r="21" spans="1:28" ht="19.5" customHeight="1" hidden="1">
      <c r="A21" s="2"/>
      <c r="B21" s="74"/>
      <c r="C21" s="242" t="s">
        <v>320</v>
      </c>
      <c r="D21" s="3" t="s">
        <v>593</v>
      </c>
      <c r="E21" s="31"/>
      <c r="F21" s="31"/>
      <c r="G21" s="31"/>
      <c r="H21" s="31"/>
      <c r="I21" s="31"/>
      <c r="J21" s="31"/>
      <c r="K21" s="27"/>
      <c r="L21" s="31"/>
      <c r="M21" s="31"/>
      <c r="N21" s="31"/>
      <c r="O21" s="31"/>
      <c r="P21" s="31"/>
      <c r="Q21" s="31"/>
      <c r="R21" s="31"/>
      <c r="S21" s="108"/>
      <c r="T21" s="108"/>
      <c r="U21" s="94"/>
      <c r="V21" s="94"/>
      <c r="W21" s="94"/>
      <c r="X21" s="94"/>
      <c r="Y21" s="147"/>
      <c r="Z21" s="169"/>
      <c r="AA21" s="169"/>
      <c r="AB21" s="39"/>
    </row>
    <row r="22" spans="1:28" ht="19.5" customHeight="1" hidden="1">
      <c r="A22" s="2"/>
      <c r="B22" s="74"/>
      <c r="C22" s="242" t="s">
        <v>588</v>
      </c>
      <c r="D22" s="3"/>
      <c r="E22" s="31"/>
      <c r="F22" s="31"/>
      <c r="G22" s="31"/>
      <c r="H22" s="31"/>
      <c r="I22" s="31"/>
      <c r="J22" s="31"/>
      <c r="K22" s="27"/>
      <c r="L22" s="31"/>
      <c r="M22" s="31"/>
      <c r="N22" s="31"/>
      <c r="O22" s="31"/>
      <c r="P22" s="31"/>
      <c r="Q22" s="31"/>
      <c r="R22" s="31"/>
      <c r="S22" s="108"/>
      <c r="T22" s="108"/>
      <c r="U22" s="94"/>
      <c r="V22" s="94"/>
      <c r="W22" s="94"/>
      <c r="X22" s="94"/>
      <c r="Y22" s="147"/>
      <c r="Z22" s="169"/>
      <c r="AA22" s="169"/>
      <c r="AB22" s="39"/>
    </row>
    <row r="23" spans="1:28" ht="19.5" customHeight="1" hidden="1">
      <c r="A23" s="2"/>
      <c r="B23" s="74"/>
      <c r="C23" s="242" t="s">
        <v>323</v>
      </c>
      <c r="D23" s="3" t="s">
        <v>593</v>
      </c>
      <c r="E23" s="31"/>
      <c r="F23" s="31"/>
      <c r="G23" s="31"/>
      <c r="H23" s="31"/>
      <c r="I23" s="31"/>
      <c r="J23" s="31"/>
      <c r="K23" s="27"/>
      <c r="L23" s="31"/>
      <c r="M23" s="31"/>
      <c r="N23" s="31"/>
      <c r="O23" s="31"/>
      <c r="P23" s="31"/>
      <c r="Q23" s="31"/>
      <c r="R23" s="31"/>
      <c r="S23" s="108"/>
      <c r="T23" s="108"/>
      <c r="U23" s="94"/>
      <c r="V23" s="94"/>
      <c r="W23" s="94"/>
      <c r="X23" s="94"/>
      <c r="Y23" s="147"/>
      <c r="Z23" s="169"/>
      <c r="AA23" s="169"/>
      <c r="AB23" s="39"/>
    </row>
    <row r="24" spans="1:28" ht="19.5" customHeight="1" hidden="1">
      <c r="A24" s="2"/>
      <c r="B24" s="74"/>
      <c r="C24" s="242" t="s">
        <v>324</v>
      </c>
      <c r="D24" s="3" t="s">
        <v>593</v>
      </c>
      <c r="E24" s="31"/>
      <c r="F24" s="31"/>
      <c r="G24" s="31"/>
      <c r="H24" s="31"/>
      <c r="I24" s="31"/>
      <c r="J24" s="31"/>
      <c r="K24" s="27"/>
      <c r="L24" s="31"/>
      <c r="M24" s="31"/>
      <c r="N24" s="31"/>
      <c r="O24" s="31"/>
      <c r="P24" s="31"/>
      <c r="Q24" s="31"/>
      <c r="R24" s="31"/>
      <c r="S24" s="108"/>
      <c r="T24" s="108"/>
      <c r="U24" s="169"/>
      <c r="V24" s="169"/>
      <c r="W24" s="94"/>
      <c r="X24" s="94"/>
      <c r="Y24" s="147"/>
      <c r="Z24" s="169"/>
      <c r="AA24" s="169"/>
      <c r="AB24" s="39"/>
    </row>
    <row r="25" spans="1:28" ht="19.5" customHeight="1">
      <c r="A25" s="24">
        <v>10</v>
      </c>
      <c r="B25" s="73"/>
      <c r="C25" s="241" t="s">
        <v>166</v>
      </c>
      <c r="D25" s="252"/>
      <c r="E25" s="31"/>
      <c r="F25" s="31"/>
      <c r="G25" s="31"/>
      <c r="H25" s="31"/>
      <c r="I25" s="31"/>
      <c r="J25" s="31"/>
      <c r="K25" s="27"/>
      <c r="L25" s="31"/>
      <c r="M25" s="31"/>
      <c r="N25" s="31"/>
      <c r="O25" s="31"/>
      <c r="P25" s="31"/>
      <c r="Q25" s="31"/>
      <c r="R25" s="31"/>
      <c r="S25" s="141"/>
      <c r="T25" s="108"/>
      <c r="U25" s="94"/>
      <c r="V25" s="94"/>
      <c r="W25" s="94"/>
      <c r="X25" s="94"/>
      <c r="Y25" s="147"/>
      <c r="Z25" s="169"/>
      <c r="AA25" s="169"/>
      <c r="AB25" s="39"/>
    </row>
    <row r="26" spans="1:28" ht="19.5" customHeight="1" hidden="1">
      <c r="A26" s="2"/>
      <c r="B26" s="74"/>
      <c r="C26" s="242" t="s">
        <v>325</v>
      </c>
      <c r="D26" s="3" t="s">
        <v>178</v>
      </c>
      <c r="E26" s="31" t="s">
        <v>164</v>
      </c>
      <c r="F26" s="31">
        <v>199.187</v>
      </c>
      <c r="G26" s="31"/>
      <c r="H26" s="31"/>
      <c r="I26" s="31">
        <v>199.099</v>
      </c>
      <c r="J26" s="31"/>
      <c r="K26" s="27">
        <v>199.099</v>
      </c>
      <c r="L26" s="31"/>
      <c r="M26" s="31"/>
      <c r="N26" s="31"/>
      <c r="O26" s="31"/>
      <c r="P26" s="31"/>
      <c r="Q26" s="31"/>
      <c r="R26" s="31">
        <v>199</v>
      </c>
      <c r="S26" s="108"/>
      <c r="T26" s="108"/>
      <c r="U26" s="31">
        <f>R26*0.999</f>
        <v>198.801</v>
      </c>
      <c r="V26" s="31"/>
      <c r="W26" s="169">
        <f>U26</f>
        <v>198.801</v>
      </c>
      <c r="X26" s="169">
        <f>V26</f>
        <v>0</v>
      </c>
      <c r="Y26" s="94" t="s">
        <v>534</v>
      </c>
      <c r="Z26" s="169"/>
      <c r="AA26" s="169"/>
      <c r="AB26" s="39"/>
    </row>
    <row r="27" spans="1:28" ht="19.5" customHeight="1">
      <c r="A27" s="2"/>
      <c r="B27" s="74"/>
      <c r="C27" s="242" t="s">
        <v>325</v>
      </c>
      <c r="D27" s="3" t="s">
        <v>178</v>
      </c>
      <c r="E27" s="31"/>
      <c r="F27" s="31">
        <v>198.7</v>
      </c>
      <c r="G27" s="31"/>
      <c r="H27" s="31"/>
      <c r="I27" s="31">
        <v>197.3</v>
      </c>
      <c r="J27" s="31"/>
      <c r="K27" s="27">
        <v>200.4</v>
      </c>
      <c r="L27" s="31"/>
      <c r="M27" s="31"/>
      <c r="N27" s="31"/>
      <c r="O27" s="31"/>
      <c r="P27" s="31"/>
      <c r="Q27" s="31"/>
      <c r="R27" s="31">
        <v>197.3</v>
      </c>
      <c r="S27" s="108"/>
      <c r="T27" s="27">
        <v>199.2</v>
      </c>
      <c r="U27" s="27">
        <v>199.2</v>
      </c>
      <c r="V27" s="27">
        <v>199.2</v>
      </c>
      <c r="W27" s="27">
        <v>199.2</v>
      </c>
      <c r="X27" s="27">
        <v>198.6</v>
      </c>
      <c r="Y27" s="94"/>
      <c r="Z27" s="27">
        <v>199.2</v>
      </c>
      <c r="AA27" s="27">
        <v>198</v>
      </c>
      <c r="AB27" s="27">
        <v>197.4</v>
      </c>
    </row>
    <row r="28" spans="1:28" ht="19.5" customHeight="1" hidden="1">
      <c r="A28" s="2"/>
      <c r="B28" s="74"/>
      <c r="C28" s="30" t="s">
        <v>410</v>
      </c>
      <c r="D28" s="320" t="s">
        <v>413</v>
      </c>
      <c r="E28" s="31"/>
      <c r="F28" s="31">
        <v>10.1</v>
      </c>
      <c r="G28" s="31"/>
      <c r="H28" s="31"/>
      <c r="I28" s="31">
        <v>10.4</v>
      </c>
      <c r="J28" s="31"/>
      <c r="K28" s="27">
        <v>10.4</v>
      </c>
      <c r="L28" s="31"/>
      <c r="M28" s="31"/>
      <c r="N28" s="31"/>
      <c r="O28" s="31"/>
      <c r="P28" s="31"/>
      <c r="Q28" s="31"/>
      <c r="R28" s="31">
        <v>10.6</v>
      </c>
      <c r="S28" s="108"/>
      <c r="T28" s="108"/>
      <c r="U28" s="31">
        <f>(I28+W28)/2</f>
        <v>11.107199999999999</v>
      </c>
      <c r="V28" s="31"/>
      <c r="W28" s="31">
        <f>I28*1.136</f>
        <v>11.8144</v>
      </c>
      <c r="X28" s="31">
        <f>J28*1.136</f>
        <v>0</v>
      </c>
      <c r="Y28" s="176" t="s">
        <v>337</v>
      </c>
      <c r="Z28" s="169"/>
      <c r="AA28" s="169"/>
      <c r="AB28" s="39"/>
    </row>
    <row r="29" spans="1:31" ht="26.25" customHeight="1">
      <c r="A29" s="2"/>
      <c r="B29" s="74"/>
      <c r="C29" s="30" t="s">
        <v>410</v>
      </c>
      <c r="D29" s="320" t="s">
        <v>413</v>
      </c>
      <c r="E29" s="31"/>
      <c r="F29" s="31">
        <v>10.3</v>
      </c>
      <c r="G29" s="31"/>
      <c r="H29" s="31"/>
      <c r="I29" s="31">
        <v>10</v>
      </c>
      <c r="J29" s="31"/>
      <c r="K29" s="27">
        <v>10</v>
      </c>
      <c r="L29" s="31">
        <v>9.9</v>
      </c>
      <c r="M29" s="31">
        <v>10.1</v>
      </c>
      <c r="N29" s="31"/>
      <c r="O29" s="31">
        <v>9.4</v>
      </c>
      <c r="P29" s="31"/>
      <c r="Q29" s="31">
        <v>10.1</v>
      </c>
      <c r="R29" s="31">
        <v>11</v>
      </c>
      <c r="S29" s="108"/>
      <c r="T29" s="4">
        <v>9.8</v>
      </c>
      <c r="U29" s="27">
        <v>8.8</v>
      </c>
      <c r="V29" s="27">
        <v>8.8</v>
      </c>
      <c r="W29" s="27">
        <v>8.8</v>
      </c>
      <c r="X29" s="27">
        <v>10.7</v>
      </c>
      <c r="Y29" s="320"/>
      <c r="Z29" s="275">
        <v>8.8</v>
      </c>
      <c r="AA29" s="275">
        <v>10.7</v>
      </c>
      <c r="AB29" s="39">
        <v>10.7</v>
      </c>
      <c r="AC29" s="304" t="s">
        <v>883</v>
      </c>
      <c r="AD29" s="84"/>
      <c r="AE29" s="84"/>
    </row>
    <row r="30" spans="1:29" ht="19.5" customHeight="1" hidden="1">
      <c r="A30" s="2"/>
      <c r="B30" s="74"/>
      <c r="C30" s="30" t="s">
        <v>411</v>
      </c>
      <c r="D30" s="320" t="s">
        <v>413</v>
      </c>
      <c r="E30" s="31"/>
      <c r="F30" s="31">
        <v>14.1</v>
      </c>
      <c r="G30" s="31"/>
      <c r="H30" s="31"/>
      <c r="I30" s="31">
        <v>14</v>
      </c>
      <c r="J30" s="31"/>
      <c r="K30" s="27">
        <v>14</v>
      </c>
      <c r="L30" s="31"/>
      <c r="M30" s="31"/>
      <c r="N30" s="31"/>
      <c r="O30" s="31"/>
      <c r="P30" s="31"/>
      <c r="Q30" s="31"/>
      <c r="R30" s="31">
        <v>13.8</v>
      </c>
      <c r="S30" s="108"/>
      <c r="T30" s="4"/>
      <c r="U30" s="94">
        <v>13.7</v>
      </c>
      <c r="V30" s="94"/>
      <c r="W30" s="94">
        <v>13.6</v>
      </c>
      <c r="X30" s="94">
        <v>13.6</v>
      </c>
      <c r="Y30" s="176" t="s">
        <v>337</v>
      </c>
      <c r="Z30" s="169"/>
      <c r="AA30" s="169"/>
      <c r="AB30" s="39"/>
      <c r="AC30" s="84"/>
    </row>
    <row r="31" spans="1:29" ht="19.5" customHeight="1">
      <c r="A31" s="2"/>
      <c r="B31" s="74"/>
      <c r="C31" s="30" t="s">
        <v>411</v>
      </c>
      <c r="D31" s="320" t="s">
        <v>413</v>
      </c>
      <c r="E31" s="31"/>
      <c r="F31" s="31">
        <v>13.2</v>
      </c>
      <c r="G31" s="31"/>
      <c r="H31" s="31"/>
      <c r="I31" s="31">
        <v>13.6</v>
      </c>
      <c r="J31" s="31"/>
      <c r="K31" s="27">
        <v>13.6</v>
      </c>
      <c r="L31" s="31">
        <v>13.2</v>
      </c>
      <c r="M31" s="31">
        <v>13.8</v>
      </c>
      <c r="N31" s="31"/>
      <c r="O31" s="31">
        <v>13.5</v>
      </c>
      <c r="P31" s="31"/>
      <c r="Q31" s="31">
        <v>13.8</v>
      </c>
      <c r="R31" s="31">
        <v>13.5</v>
      </c>
      <c r="S31" s="108"/>
      <c r="T31" s="4">
        <v>14.1</v>
      </c>
      <c r="U31" s="39">
        <v>14.2</v>
      </c>
      <c r="V31" s="39">
        <v>14.2</v>
      </c>
      <c r="W31" s="39">
        <v>14.2</v>
      </c>
      <c r="X31" s="39">
        <v>13.6</v>
      </c>
      <c r="Y31" s="320"/>
      <c r="Z31" s="275">
        <v>14.2</v>
      </c>
      <c r="AA31" s="275">
        <v>13.6</v>
      </c>
      <c r="AB31" s="39">
        <v>13.6</v>
      </c>
      <c r="AC31" s="84"/>
    </row>
    <row r="32" spans="1:29" ht="28.5" customHeight="1" hidden="1">
      <c r="A32" s="2"/>
      <c r="B32" s="74"/>
      <c r="C32" s="242" t="s">
        <v>19</v>
      </c>
      <c r="D32" s="320" t="s">
        <v>413</v>
      </c>
      <c r="E32" s="31"/>
      <c r="F32" s="31">
        <v>-4</v>
      </c>
      <c r="G32" s="31"/>
      <c r="H32" s="31"/>
      <c r="I32" s="31">
        <v>-3.6</v>
      </c>
      <c r="J32" s="31"/>
      <c r="K32" s="27">
        <v>-3.6</v>
      </c>
      <c r="L32" s="31"/>
      <c r="M32" s="31"/>
      <c r="N32" s="31"/>
      <c r="O32" s="31"/>
      <c r="P32" s="31"/>
      <c r="Q32" s="31"/>
      <c r="R32" s="31">
        <v>-3.2</v>
      </c>
      <c r="S32" s="108"/>
      <c r="T32" s="4"/>
      <c r="U32" s="169">
        <f>U28-U30</f>
        <v>-2.5928000000000004</v>
      </c>
      <c r="V32" s="169"/>
      <c r="W32" s="169">
        <f>W28-W30</f>
        <v>-1.7856000000000005</v>
      </c>
      <c r="X32" s="169">
        <f>X28-X30</f>
        <v>-13.6</v>
      </c>
      <c r="Y32" s="176" t="s">
        <v>337</v>
      </c>
      <c r="Z32" s="169"/>
      <c r="AA32" s="169"/>
      <c r="AB32" s="39"/>
      <c r="AC32" s="84"/>
    </row>
    <row r="33" spans="1:29" ht="27" customHeight="1">
      <c r="A33" s="2"/>
      <c r="B33" s="74"/>
      <c r="C33" s="242" t="s">
        <v>19</v>
      </c>
      <c r="D33" s="320" t="s">
        <v>413</v>
      </c>
      <c r="E33" s="31"/>
      <c r="F33" s="31">
        <f>F29-F31</f>
        <v>-2.8999999999999986</v>
      </c>
      <c r="G33" s="31"/>
      <c r="H33" s="31"/>
      <c r="I33" s="31">
        <f>I29-I31</f>
        <v>-3.5999999999999996</v>
      </c>
      <c r="J33" s="31"/>
      <c r="K33" s="27">
        <f>K29-K31</f>
        <v>-3.5999999999999996</v>
      </c>
      <c r="L33" s="31">
        <f>L29-L31</f>
        <v>-3.299999999999999</v>
      </c>
      <c r="M33" s="31">
        <f>M29-M31</f>
        <v>-3.700000000000001</v>
      </c>
      <c r="N33" s="31"/>
      <c r="O33" s="31">
        <f>O29-O31</f>
        <v>-4.1</v>
      </c>
      <c r="P33" s="31"/>
      <c r="Q33" s="31">
        <f>Q29-Q31</f>
        <v>-3.700000000000001</v>
      </c>
      <c r="R33" s="31">
        <f>R29-R31</f>
        <v>-2.5</v>
      </c>
      <c r="S33" s="108"/>
      <c r="T33" s="4">
        <v>-4.2</v>
      </c>
      <c r="U33" s="27">
        <f>U29-U31</f>
        <v>-5.399999999999999</v>
      </c>
      <c r="V33" s="27">
        <f>V29-V31</f>
        <v>-5.399999999999999</v>
      </c>
      <c r="W33" s="27">
        <f>W29-W31</f>
        <v>-5.399999999999999</v>
      </c>
      <c r="X33" s="27">
        <f>X29-X31</f>
        <v>-2.9000000000000004</v>
      </c>
      <c r="Y33" s="320"/>
      <c r="Z33" s="27">
        <f>Z29-Z31</f>
        <v>-5.399999999999999</v>
      </c>
      <c r="AA33" s="27">
        <f>AA29-AA31</f>
        <v>-2.9000000000000004</v>
      </c>
      <c r="AB33" s="27">
        <f>AB29-AB31</f>
        <v>-2.9000000000000004</v>
      </c>
      <c r="AC33" s="84"/>
    </row>
    <row r="34" spans="1:28" ht="30" customHeight="1">
      <c r="A34" s="36"/>
      <c r="B34" s="75"/>
      <c r="C34" s="33" t="s">
        <v>598</v>
      </c>
      <c r="D34" s="252" t="s">
        <v>179</v>
      </c>
      <c r="E34" s="113" t="s">
        <v>22</v>
      </c>
      <c r="F34" s="31">
        <v>63.3</v>
      </c>
      <c r="G34" s="113" t="s">
        <v>22</v>
      </c>
      <c r="H34" s="113"/>
      <c r="I34" s="31">
        <v>58.1</v>
      </c>
      <c r="J34" s="113" t="s">
        <v>22</v>
      </c>
      <c r="K34" s="27">
        <v>58.1</v>
      </c>
      <c r="L34" s="113"/>
      <c r="M34" s="178"/>
      <c r="N34" s="178"/>
      <c r="O34" s="178"/>
      <c r="P34" s="178"/>
      <c r="Q34" s="178"/>
      <c r="R34" s="31">
        <v>55.9</v>
      </c>
      <c r="S34" s="113" t="s">
        <v>22</v>
      </c>
      <c r="T34" s="280">
        <v>53.5</v>
      </c>
      <c r="U34" s="94">
        <v>55</v>
      </c>
      <c r="V34" s="39">
        <v>54.7</v>
      </c>
      <c r="W34" s="94">
        <v>55.4</v>
      </c>
      <c r="X34" s="39">
        <v>55.4</v>
      </c>
      <c r="Y34" s="176" t="s">
        <v>535</v>
      </c>
      <c r="Z34" s="94">
        <v>56</v>
      </c>
      <c r="AA34" s="39">
        <v>56</v>
      </c>
      <c r="AB34" s="39">
        <v>57</v>
      </c>
    </row>
    <row r="35" spans="1:28" s="59" customFormat="1" ht="30" customHeight="1" hidden="1">
      <c r="A35" s="57"/>
      <c r="B35" s="76"/>
      <c r="C35" s="58" t="s">
        <v>368</v>
      </c>
      <c r="D35" s="268" t="s">
        <v>305</v>
      </c>
      <c r="E35" s="180"/>
      <c r="F35" s="110"/>
      <c r="G35" s="180"/>
      <c r="H35" s="110"/>
      <c r="I35" s="110">
        <f>I34/F34</f>
        <v>0.9178515007898895</v>
      </c>
      <c r="J35" s="110"/>
      <c r="K35" s="268" t="e">
        <f>K34/H34</f>
        <v>#DIV/0!</v>
      </c>
      <c r="L35" s="110"/>
      <c r="M35" s="110"/>
      <c r="N35" s="110"/>
      <c r="O35" s="110"/>
      <c r="P35" s="110"/>
      <c r="Q35" s="110"/>
      <c r="R35" s="110">
        <f>R34/I34</f>
        <v>0.9621342512908777</v>
      </c>
      <c r="S35" s="181"/>
      <c r="T35" s="110"/>
      <c r="U35" s="160">
        <f>U34/R34</f>
        <v>0.9838998211091234</v>
      </c>
      <c r="V35" s="160"/>
      <c r="W35" s="160">
        <f>W34/U34</f>
        <v>1.0072727272727273</v>
      </c>
      <c r="X35" s="160"/>
      <c r="Y35" s="179"/>
      <c r="Z35" s="160">
        <f>Z34/W34</f>
        <v>1.0108303249097472</v>
      </c>
      <c r="AA35" s="160"/>
      <c r="AB35" s="63"/>
    </row>
    <row r="36" spans="1:28" ht="46.5" customHeight="1">
      <c r="A36" s="36"/>
      <c r="B36" s="75"/>
      <c r="C36" s="33" t="s">
        <v>855</v>
      </c>
      <c r="D36" s="3" t="s">
        <v>424</v>
      </c>
      <c r="E36" s="182" t="s">
        <v>597</v>
      </c>
      <c r="F36" s="31">
        <v>26936.1</v>
      </c>
      <c r="G36" s="31"/>
      <c r="H36" s="31">
        <f>SUM(H45+H55+H64+H188)</f>
        <v>10566191.100000001</v>
      </c>
      <c r="I36" s="31">
        <v>22867.3</v>
      </c>
      <c r="J36" s="108"/>
      <c r="K36" s="27">
        <v>22867.3</v>
      </c>
      <c r="L36" s="108"/>
      <c r="M36" s="108">
        <v>8660093.1</v>
      </c>
      <c r="N36" s="137">
        <v>10801338.8</v>
      </c>
      <c r="O36" s="137">
        <v>12899510.6</v>
      </c>
      <c r="P36" s="137"/>
      <c r="Q36" s="137"/>
      <c r="R36" s="31">
        <v>25497</v>
      </c>
      <c r="S36" s="141"/>
      <c r="T36" s="4">
        <v>28031.2</v>
      </c>
      <c r="U36" s="31">
        <v>28081</v>
      </c>
      <c r="V36" s="27">
        <v>33809</v>
      </c>
      <c r="W36" s="31">
        <v>30957</v>
      </c>
      <c r="X36" s="27">
        <v>35601</v>
      </c>
      <c r="Y36" s="176" t="s">
        <v>336</v>
      </c>
      <c r="Z36" s="169">
        <v>33934</v>
      </c>
      <c r="AA36" s="275">
        <v>39161</v>
      </c>
      <c r="AB36" s="284">
        <v>43195</v>
      </c>
    </row>
    <row r="37" spans="1:28" ht="29.25" customHeight="1">
      <c r="A37" s="36"/>
      <c r="B37" s="75"/>
      <c r="C37" s="243" t="s">
        <v>91</v>
      </c>
      <c r="D37" s="268" t="s">
        <v>305</v>
      </c>
      <c r="E37" s="182"/>
      <c r="F37" s="31">
        <v>100.8</v>
      </c>
      <c r="G37" s="31"/>
      <c r="H37" s="31"/>
      <c r="I37" s="31">
        <v>76</v>
      </c>
      <c r="J37" s="108"/>
      <c r="K37" s="27">
        <v>76</v>
      </c>
      <c r="L37" s="108"/>
      <c r="M37" s="108"/>
      <c r="N37" s="137"/>
      <c r="O37" s="137"/>
      <c r="P37" s="137"/>
      <c r="Q37" s="137"/>
      <c r="R37" s="31">
        <v>105.3</v>
      </c>
      <c r="S37" s="141"/>
      <c r="T37" s="267">
        <v>1.072</v>
      </c>
      <c r="U37" s="31">
        <v>104</v>
      </c>
      <c r="V37" s="267">
        <v>1.022</v>
      </c>
      <c r="W37" s="31">
        <v>104</v>
      </c>
      <c r="X37" s="267">
        <v>1.035</v>
      </c>
      <c r="Y37" s="177"/>
      <c r="Z37" s="169">
        <v>104</v>
      </c>
      <c r="AA37" s="267">
        <v>1.04</v>
      </c>
      <c r="AB37" s="267">
        <v>1.043</v>
      </c>
    </row>
    <row r="38" spans="1:28" ht="18" customHeight="1" hidden="1">
      <c r="A38" s="36"/>
      <c r="B38" s="75"/>
      <c r="C38" s="167"/>
      <c r="D38" s="174"/>
      <c r="E38" s="182"/>
      <c r="F38" s="31"/>
      <c r="G38" s="182"/>
      <c r="H38" s="31"/>
      <c r="I38" s="31"/>
      <c r="J38" s="108"/>
      <c r="K38" s="108"/>
      <c r="L38" s="108"/>
      <c r="M38" s="137">
        <v>25980279.3</v>
      </c>
      <c r="N38" s="137">
        <v>25923213.1</v>
      </c>
      <c r="O38" s="137">
        <v>25799021.2</v>
      </c>
      <c r="P38" s="137"/>
      <c r="Q38" s="137"/>
      <c r="R38" s="31"/>
      <c r="S38" s="141"/>
      <c r="T38" s="108"/>
      <c r="U38" s="31"/>
      <c r="V38" s="31"/>
      <c r="W38" s="31"/>
      <c r="X38" s="204"/>
      <c r="Y38" s="177"/>
      <c r="Z38" s="169"/>
      <c r="AA38" s="169"/>
      <c r="AB38" s="39"/>
    </row>
    <row r="39" spans="1:28" ht="19.5" customHeight="1" hidden="1">
      <c r="A39" s="36"/>
      <c r="B39" s="75"/>
      <c r="C39" s="183" t="s">
        <v>746</v>
      </c>
      <c r="D39" s="174" t="s">
        <v>747</v>
      </c>
      <c r="E39" s="182"/>
      <c r="F39" s="31">
        <f>SUM(F226+F204+F191+F67+F58+F47)</f>
        <v>17434958.400000002</v>
      </c>
      <c r="G39" s="182"/>
      <c r="H39" s="31"/>
      <c r="I39" s="31">
        <f>SUM(I226+I204+I191+I67+I58+I47)</f>
        <v>15446239.8</v>
      </c>
      <c r="J39" s="108"/>
      <c r="K39" s="108"/>
      <c r="L39" s="108"/>
      <c r="M39" s="137"/>
      <c r="N39" s="137"/>
      <c r="O39" s="137"/>
      <c r="P39" s="137"/>
      <c r="Q39" s="137"/>
      <c r="R39" s="31">
        <f>SUM(R226+R204+R191+R67+R58+R47)</f>
        <v>17521276</v>
      </c>
      <c r="S39" s="141"/>
      <c r="T39" s="108"/>
      <c r="U39" s="31">
        <f>SUM(U226+U204+U191+U67+U58+U47)</f>
        <v>18313293.199999996</v>
      </c>
      <c r="V39" s="31"/>
      <c r="W39" s="31">
        <f>SUM(W47+W67+W191+W204+W226)</f>
        <v>19074202.160000004</v>
      </c>
      <c r="X39" s="204"/>
      <c r="Y39" s="177"/>
      <c r="Z39" s="169"/>
      <c r="AA39" s="169"/>
      <c r="AB39" s="39"/>
    </row>
    <row r="40" spans="1:28" s="59" customFormat="1" ht="19.5" customHeight="1" hidden="1">
      <c r="A40" s="62"/>
      <c r="B40" s="76"/>
      <c r="C40" s="179" t="s">
        <v>368</v>
      </c>
      <c r="D40" s="110" t="s">
        <v>305</v>
      </c>
      <c r="E40" s="180"/>
      <c r="F40" s="110"/>
      <c r="G40" s="180"/>
      <c r="H40" s="110"/>
      <c r="I40" s="110">
        <f>I36/F36</f>
        <v>0.8489462097334061</v>
      </c>
      <c r="J40" s="110"/>
      <c r="K40" s="110"/>
      <c r="L40" s="110"/>
      <c r="M40" s="110"/>
      <c r="N40" s="110"/>
      <c r="O40" s="110"/>
      <c r="P40" s="110"/>
      <c r="Q40" s="110"/>
      <c r="R40" s="110">
        <f>R36/I36</f>
        <v>1.1149982726425944</v>
      </c>
      <c r="S40" s="110">
        <v>1.084</v>
      </c>
      <c r="T40" s="110"/>
      <c r="U40" s="160">
        <f>U36/R36</f>
        <v>1.1013452563046633</v>
      </c>
      <c r="V40" s="160"/>
      <c r="W40" s="160">
        <v>1.067</v>
      </c>
      <c r="X40" s="262"/>
      <c r="Y40" s="161"/>
      <c r="Z40" s="184"/>
      <c r="AA40" s="184"/>
      <c r="AB40" s="63"/>
    </row>
    <row r="41" spans="1:28" ht="19.5" customHeight="1" hidden="1">
      <c r="A41" s="36"/>
      <c r="B41" s="75"/>
      <c r="C41" s="167" t="s">
        <v>417</v>
      </c>
      <c r="D41" s="168" t="s">
        <v>305</v>
      </c>
      <c r="E41" s="182" t="s">
        <v>597</v>
      </c>
      <c r="F41" s="31">
        <v>97.5</v>
      </c>
      <c r="G41" s="182" t="s">
        <v>595</v>
      </c>
      <c r="H41" s="31">
        <v>84.1</v>
      </c>
      <c r="I41" s="31">
        <v>84.1</v>
      </c>
      <c r="J41" s="108"/>
      <c r="K41" s="108"/>
      <c r="L41" s="108"/>
      <c r="M41" s="108">
        <v>121.5</v>
      </c>
      <c r="N41" s="108"/>
      <c r="O41" s="108"/>
      <c r="P41" s="108"/>
      <c r="Q41" s="108"/>
      <c r="R41" s="31">
        <v>100</v>
      </c>
      <c r="S41" s="141"/>
      <c r="T41" s="108"/>
      <c r="U41" s="94">
        <v>100</v>
      </c>
      <c r="V41" s="94"/>
      <c r="W41" s="94">
        <v>100</v>
      </c>
      <c r="X41" s="261"/>
      <c r="Y41" s="173"/>
      <c r="Z41" s="169"/>
      <c r="AA41" s="169"/>
      <c r="AB41" s="39"/>
    </row>
    <row r="42" spans="1:28" ht="29.25" customHeight="1" hidden="1">
      <c r="A42" s="2"/>
      <c r="B42" s="74"/>
      <c r="C42" s="185" t="s">
        <v>24</v>
      </c>
      <c r="D42" s="186" t="s">
        <v>305</v>
      </c>
      <c r="E42" s="111" t="s">
        <v>407</v>
      </c>
      <c r="F42" s="31">
        <v>111.97715639975172</v>
      </c>
      <c r="G42" s="111" t="s">
        <v>406</v>
      </c>
      <c r="H42" s="111"/>
      <c r="I42" s="31">
        <v>121.23342863196743</v>
      </c>
      <c r="J42" s="111" t="s">
        <v>406</v>
      </c>
      <c r="K42" s="111"/>
      <c r="L42" s="111"/>
      <c r="M42" s="111"/>
      <c r="N42" s="111"/>
      <c r="O42" s="111"/>
      <c r="P42" s="111"/>
      <c r="Q42" s="111"/>
      <c r="R42" s="31">
        <v>110.15394430057192</v>
      </c>
      <c r="S42" s="111" t="s">
        <v>406</v>
      </c>
      <c r="T42" s="111"/>
      <c r="U42" s="94">
        <v>108.4</v>
      </c>
      <c r="V42" s="94"/>
      <c r="W42" s="94">
        <v>106.7</v>
      </c>
      <c r="X42" s="261"/>
      <c r="Y42" s="173"/>
      <c r="Z42" s="169"/>
      <c r="AA42" s="169"/>
      <c r="AB42" s="39"/>
    </row>
    <row r="43" spans="1:28" ht="30" customHeight="1" hidden="1">
      <c r="A43" s="36"/>
      <c r="B43" s="73"/>
      <c r="C43" s="354" t="s">
        <v>613</v>
      </c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6"/>
      <c r="X43" s="259"/>
      <c r="Y43" s="173"/>
      <c r="Z43" s="169"/>
      <c r="AA43" s="169"/>
      <c r="AB43" s="39"/>
    </row>
    <row r="44" spans="1:28" ht="39.75" customHeight="1" hidden="1">
      <c r="A44" s="2"/>
      <c r="B44" s="74" t="s">
        <v>304</v>
      </c>
      <c r="C44" s="25" t="s">
        <v>231</v>
      </c>
      <c r="D44" s="3"/>
      <c r="E44" s="113"/>
      <c r="F44" s="31"/>
      <c r="G44" s="113"/>
      <c r="H44" s="113"/>
      <c r="I44" s="108"/>
      <c r="J44" s="108"/>
      <c r="K44" s="108"/>
      <c r="L44" s="108"/>
      <c r="M44" s="108"/>
      <c r="N44" s="108"/>
      <c r="O44" s="108"/>
      <c r="P44" s="108"/>
      <c r="Q44" s="108"/>
      <c r="R44" s="31"/>
      <c r="S44" s="108"/>
      <c r="T44" s="108"/>
      <c r="U44" s="94"/>
      <c r="V44" s="94"/>
      <c r="W44" s="94"/>
      <c r="X44" s="39"/>
      <c r="Y44" s="173"/>
      <c r="Z44" s="169"/>
      <c r="AA44" s="275"/>
      <c r="AB44" s="39"/>
    </row>
    <row r="45" spans="1:28" ht="45.75" customHeight="1" hidden="1">
      <c r="A45" s="2"/>
      <c r="B45" s="74"/>
      <c r="C45" s="29" t="s">
        <v>615</v>
      </c>
      <c r="D45" s="3" t="s">
        <v>306</v>
      </c>
      <c r="E45" s="174" t="s">
        <v>774</v>
      </c>
      <c r="F45" s="31">
        <v>140339.2</v>
      </c>
      <c r="G45" s="174" t="s">
        <v>774</v>
      </c>
      <c r="H45" s="174"/>
      <c r="I45" s="31">
        <v>182339.3</v>
      </c>
      <c r="J45" s="31"/>
      <c r="K45" s="27">
        <v>182339.3</v>
      </c>
      <c r="L45" s="31"/>
      <c r="M45" s="31">
        <v>118939.1</v>
      </c>
      <c r="N45" s="31">
        <v>141896.1</v>
      </c>
      <c r="O45" s="31">
        <v>150945.5</v>
      </c>
      <c r="P45" s="31"/>
      <c r="Q45" s="31">
        <v>146623.6</v>
      </c>
      <c r="R45" s="31">
        <v>187444.8</v>
      </c>
      <c r="S45" s="31"/>
      <c r="T45" s="310">
        <v>188410.4</v>
      </c>
      <c r="U45" s="31">
        <v>199629</v>
      </c>
      <c r="V45" s="27">
        <v>207440</v>
      </c>
      <c r="W45" s="31">
        <v>209211</v>
      </c>
      <c r="X45" s="27">
        <v>220094</v>
      </c>
      <c r="Y45" s="173"/>
      <c r="Z45" s="169">
        <v>220299.1</v>
      </c>
      <c r="AA45" s="275">
        <v>233079</v>
      </c>
      <c r="AB45" s="284">
        <v>246132</v>
      </c>
    </row>
    <row r="46" spans="1:28" ht="19.5" customHeight="1" hidden="1">
      <c r="A46" s="2"/>
      <c r="B46" s="74"/>
      <c r="C46" s="244" t="s">
        <v>144</v>
      </c>
      <c r="D46" s="3"/>
      <c r="E46" s="174"/>
      <c r="F46" s="31"/>
      <c r="G46" s="174"/>
      <c r="H46" s="174"/>
      <c r="I46" s="31"/>
      <c r="J46" s="31"/>
      <c r="K46" s="27"/>
      <c r="L46" s="31"/>
      <c r="M46" s="31">
        <v>256817.3</v>
      </c>
      <c r="N46" s="31">
        <v>340550.6</v>
      </c>
      <c r="O46" s="31">
        <v>301891</v>
      </c>
      <c r="P46" s="31"/>
      <c r="Q46" s="31"/>
      <c r="R46" s="31"/>
      <c r="S46" s="31"/>
      <c r="T46" s="31"/>
      <c r="U46" s="31"/>
      <c r="V46" s="27"/>
      <c r="W46" s="31"/>
      <c r="X46" s="27"/>
      <c r="Y46" s="173"/>
      <c r="Z46" s="169"/>
      <c r="AA46" s="275"/>
      <c r="AB46" s="39"/>
    </row>
    <row r="47" spans="1:28" s="69" customFormat="1" ht="19.5" customHeight="1" hidden="1">
      <c r="A47" s="68"/>
      <c r="B47" s="77"/>
      <c r="C47" s="244" t="s">
        <v>746</v>
      </c>
      <c r="D47" s="3"/>
      <c r="E47" s="174"/>
      <c r="F47" s="31">
        <f>SUM(F48)</f>
        <v>843.1</v>
      </c>
      <c r="G47" s="174"/>
      <c r="H47" s="174"/>
      <c r="I47" s="31">
        <f>SUM(I48)</f>
        <v>808</v>
      </c>
      <c r="J47" s="31"/>
      <c r="K47" s="27">
        <f>SUM(K48)</f>
        <v>808</v>
      </c>
      <c r="L47" s="31"/>
      <c r="M47" s="31"/>
      <c r="N47" s="31"/>
      <c r="O47" s="31"/>
      <c r="P47" s="31"/>
      <c r="Q47" s="31"/>
      <c r="R47" s="31">
        <f>SUM(R48)</f>
        <v>886</v>
      </c>
      <c r="S47" s="31"/>
      <c r="T47" s="31"/>
      <c r="U47" s="31">
        <f>SUM(U48)</f>
        <v>886</v>
      </c>
      <c r="V47" s="27"/>
      <c r="W47" s="31">
        <f>SUM(W48)</f>
        <v>886</v>
      </c>
      <c r="X47" s="27"/>
      <c r="Y47" s="173"/>
      <c r="Z47" s="31">
        <f>SUM(Z48)</f>
        <v>886</v>
      </c>
      <c r="AA47" s="27"/>
      <c r="AB47" s="39"/>
    </row>
    <row r="48" spans="1:38" s="126" customFormat="1" ht="19.5" customHeight="1" hidden="1">
      <c r="A48" s="124"/>
      <c r="B48" s="125"/>
      <c r="C48" s="1" t="s">
        <v>901</v>
      </c>
      <c r="D48" s="3" t="s">
        <v>306</v>
      </c>
      <c r="E48" s="113"/>
      <c r="F48" s="31">
        <v>843.1</v>
      </c>
      <c r="G48" s="174"/>
      <c r="H48" s="174"/>
      <c r="I48" s="31">
        <v>808</v>
      </c>
      <c r="J48" s="31"/>
      <c r="K48" s="27">
        <v>808</v>
      </c>
      <c r="L48" s="31"/>
      <c r="M48" s="31"/>
      <c r="N48" s="31"/>
      <c r="O48" s="31"/>
      <c r="P48" s="31"/>
      <c r="Q48" s="31"/>
      <c r="R48" s="31">
        <v>886</v>
      </c>
      <c r="S48" s="31"/>
      <c r="T48" s="31"/>
      <c r="U48" s="31">
        <v>886</v>
      </c>
      <c r="V48" s="27"/>
      <c r="W48" s="31">
        <v>886</v>
      </c>
      <c r="X48" s="27"/>
      <c r="Y48" s="173"/>
      <c r="Z48" s="31">
        <v>886</v>
      </c>
      <c r="AA48" s="27"/>
      <c r="AB48" s="39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28" s="143" customFormat="1" ht="31.5" customHeight="1" hidden="1">
      <c r="A49" s="57"/>
      <c r="B49" s="142"/>
      <c r="C49" s="243" t="s">
        <v>143</v>
      </c>
      <c r="D49" s="268" t="s">
        <v>305</v>
      </c>
      <c r="E49" s="180"/>
      <c r="F49" s="110">
        <v>0.921</v>
      </c>
      <c r="G49" s="180"/>
      <c r="H49" s="110"/>
      <c r="I49" s="110">
        <f>I45/F45</f>
        <v>1.2992756122309375</v>
      </c>
      <c r="J49" s="110"/>
      <c r="K49" s="268" t="e">
        <f>K45/H45</f>
        <v>#DIV/0!</v>
      </c>
      <c r="L49" s="110"/>
      <c r="M49" s="110"/>
      <c r="N49" s="110"/>
      <c r="O49" s="110"/>
      <c r="P49" s="110"/>
      <c r="Q49" s="110"/>
      <c r="R49" s="110">
        <f>R47/I47</f>
        <v>1.0965346534653466</v>
      </c>
      <c r="S49" s="181"/>
      <c r="T49" s="110"/>
      <c r="U49" s="187">
        <f>U47/R47</f>
        <v>1</v>
      </c>
      <c r="V49" s="267"/>
      <c r="W49" s="187">
        <f>W47/U47</f>
        <v>1</v>
      </c>
      <c r="X49" s="267"/>
      <c r="Y49" s="177" t="s">
        <v>336</v>
      </c>
      <c r="Z49" s="188">
        <f>Z48/W48</f>
        <v>1</v>
      </c>
      <c r="AA49" s="297"/>
      <c r="AB49" s="267"/>
    </row>
    <row r="50" spans="1:28" s="143" customFormat="1" ht="31.5" customHeight="1" hidden="1">
      <c r="A50" s="57"/>
      <c r="B50" s="142"/>
      <c r="C50" s="243" t="s">
        <v>91</v>
      </c>
      <c r="D50" s="268" t="s">
        <v>305</v>
      </c>
      <c r="E50" s="180"/>
      <c r="F50" s="110">
        <v>0.921</v>
      </c>
      <c r="G50" s="180"/>
      <c r="H50" s="110"/>
      <c r="I50" s="110"/>
      <c r="J50" s="110"/>
      <c r="K50" s="268">
        <f>K45/F45</f>
        <v>1.2992756122309375</v>
      </c>
      <c r="L50" s="110"/>
      <c r="M50" s="110"/>
      <c r="N50" s="110"/>
      <c r="O50" s="110"/>
      <c r="P50" s="110"/>
      <c r="Q50" s="110"/>
      <c r="R50" s="110">
        <v>0.988</v>
      </c>
      <c r="S50" s="181"/>
      <c r="T50" s="268">
        <v>0.803</v>
      </c>
      <c r="U50" s="187">
        <v>1</v>
      </c>
      <c r="V50" s="267">
        <v>1</v>
      </c>
      <c r="W50" s="187">
        <v>1</v>
      </c>
      <c r="X50" s="267">
        <v>1</v>
      </c>
      <c r="Y50" s="177"/>
      <c r="Z50" s="188">
        <v>1</v>
      </c>
      <c r="AA50" s="297">
        <v>1</v>
      </c>
      <c r="AB50" s="267">
        <v>1</v>
      </c>
    </row>
    <row r="51" spans="1:28" ht="19.5" customHeight="1" hidden="1">
      <c r="A51" s="2"/>
      <c r="B51" s="74"/>
      <c r="C51" s="29" t="s">
        <v>57</v>
      </c>
      <c r="D51" s="322" t="s">
        <v>305</v>
      </c>
      <c r="E51" s="175"/>
      <c r="F51" s="31">
        <f>2260/2100*100</f>
        <v>107.61904761904762</v>
      </c>
      <c r="G51" s="175"/>
      <c r="H51" s="175"/>
      <c r="I51" s="31">
        <f>1460/2260*100</f>
        <v>64.60176991150442</v>
      </c>
      <c r="J51" s="94"/>
      <c r="K51" s="27">
        <f>1460/2260*100</f>
        <v>64.60176991150442</v>
      </c>
      <c r="L51" s="94"/>
      <c r="M51" s="94"/>
      <c r="N51" s="94"/>
      <c r="O51" s="94"/>
      <c r="P51" s="94"/>
      <c r="Q51" s="94"/>
      <c r="R51" s="31">
        <f>1500/1460*100</f>
        <v>102.73972602739727</v>
      </c>
      <c r="S51" s="108"/>
      <c r="T51" s="108"/>
      <c r="U51" s="94"/>
      <c r="V51" s="39"/>
      <c r="W51" s="94"/>
      <c r="X51" s="39"/>
      <c r="Y51" s="173"/>
      <c r="Z51" s="169"/>
      <c r="AA51" s="275"/>
      <c r="AB51" s="39"/>
    </row>
    <row r="52" spans="1:28" ht="19.5" customHeight="1" hidden="1">
      <c r="A52" s="2"/>
      <c r="B52" s="74"/>
      <c r="C52" s="29" t="s">
        <v>61</v>
      </c>
      <c r="D52" s="322" t="s">
        <v>305</v>
      </c>
      <c r="E52" s="111" t="s">
        <v>407</v>
      </c>
      <c r="F52" s="31">
        <v>114.5</v>
      </c>
      <c r="G52" s="111" t="s">
        <v>406</v>
      </c>
      <c r="H52" s="111"/>
      <c r="I52" s="108">
        <v>126.8</v>
      </c>
      <c r="J52" s="111" t="s">
        <v>406</v>
      </c>
      <c r="K52" s="4">
        <v>126.8</v>
      </c>
      <c r="L52" s="111"/>
      <c r="M52" s="111"/>
      <c r="N52" s="111"/>
      <c r="O52" s="111"/>
      <c r="P52" s="111"/>
      <c r="Q52" s="111"/>
      <c r="R52" s="31">
        <v>107.6</v>
      </c>
      <c r="S52" s="111" t="s">
        <v>406</v>
      </c>
      <c r="T52" s="111"/>
      <c r="U52" s="94"/>
      <c r="V52" s="39"/>
      <c r="W52" s="94"/>
      <c r="X52" s="39"/>
      <c r="Y52" s="173"/>
      <c r="Z52" s="169"/>
      <c r="AA52" s="275"/>
      <c r="AB52" s="39"/>
    </row>
    <row r="53" spans="1:28" ht="19.5" customHeight="1" hidden="1">
      <c r="A53" s="2"/>
      <c r="B53" s="74" t="s">
        <v>307</v>
      </c>
      <c r="C53" s="25" t="s">
        <v>232</v>
      </c>
      <c r="D53" s="3" t="s">
        <v>306</v>
      </c>
      <c r="E53" s="113"/>
      <c r="F53" s="31"/>
      <c r="G53" s="113"/>
      <c r="H53" s="113"/>
      <c r="I53" s="108"/>
      <c r="J53" s="108"/>
      <c r="K53" s="4"/>
      <c r="L53" s="108"/>
      <c r="M53" s="108"/>
      <c r="N53" s="108"/>
      <c r="O53" s="108"/>
      <c r="P53" s="108"/>
      <c r="Q53" s="108"/>
      <c r="R53" s="31"/>
      <c r="S53" s="108"/>
      <c r="T53" s="108"/>
      <c r="U53" s="94"/>
      <c r="V53" s="39"/>
      <c r="W53" s="94"/>
      <c r="X53" s="39"/>
      <c r="Y53" s="173"/>
      <c r="Z53" s="169"/>
      <c r="AA53" s="275"/>
      <c r="AB53" s="39"/>
    </row>
    <row r="54" spans="1:28" ht="19.5" customHeight="1" hidden="1">
      <c r="A54" s="2"/>
      <c r="B54" s="74" t="s">
        <v>438</v>
      </c>
      <c r="C54" s="25" t="s">
        <v>233</v>
      </c>
      <c r="D54" s="3"/>
      <c r="E54" s="113"/>
      <c r="F54" s="31"/>
      <c r="G54" s="113"/>
      <c r="H54" s="113"/>
      <c r="I54" s="108"/>
      <c r="J54" s="108"/>
      <c r="K54" s="4"/>
      <c r="L54" s="108"/>
      <c r="M54" s="108"/>
      <c r="N54" s="108"/>
      <c r="O54" s="108"/>
      <c r="P54" s="108"/>
      <c r="Q54" s="108"/>
      <c r="R54" s="31"/>
      <c r="S54" s="108"/>
      <c r="T54" s="108"/>
      <c r="U54" s="94"/>
      <c r="V54" s="39"/>
      <c r="W54" s="94"/>
      <c r="X54" s="39"/>
      <c r="Y54" s="173"/>
      <c r="Z54" s="169"/>
      <c r="AA54" s="275"/>
      <c r="AB54" s="39"/>
    </row>
    <row r="55" spans="1:28" ht="43.5" customHeight="1" hidden="1">
      <c r="A55" s="2"/>
      <c r="B55" s="74"/>
      <c r="C55" s="29" t="s">
        <v>615</v>
      </c>
      <c r="D55" s="3" t="s">
        <v>306</v>
      </c>
      <c r="E55" s="189" t="s">
        <v>771</v>
      </c>
      <c r="F55" s="31">
        <v>31934</v>
      </c>
      <c r="G55" s="189" t="s">
        <v>771</v>
      </c>
      <c r="H55" s="31" t="s">
        <v>599</v>
      </c>
      <c r="I55" s="31">
        <v>17630.9</v>
      </c>
      <c r="J55" s="108"/>
      <c r="K55" s="27">
        <v>17630.9</v>
      </c>
      <c r="L55" s="108"/>
      <c r="M55" s="108">
        <v>4569</v>
      </c>
      <c r="N55" s="108">
        <v>5876</v>
      </c>
      <c r="O55" s="108">
        <v>7488</v>
      </c>
      <c r="P55" s="108"/>
      <c r="Q55" s="108">
        <v>9061</v>
      </c>
      <c r="R55" s="108">
        <v>14563.1</v>
      </c>
      <c r="S55" s="108"/>
      <c r="T55" s="310">
        <v>15572</v>
      </c>
      <c r="U55" s="31">
        <v>15073</v>
      </c>
      <c r="V55" s="27">
        <v>19652</v>
      </c>
      <c r="W55" s="31">
        <v>15721</v>
      </c>
      <c r="X55" s="27">
        <v>18394</v>
      </c>
      <c r="Y55" s="173"/>
      <c r="Z55" s="169">
        <v>16192.6</v>
      </c>
      <c r="AA55" s="275">
        <v>19424</v>
      </c>
      <c r="AB55" s="275">
        <v>20609</v>
      </c>
    </row>
    <row r="56" spans="1:28" ht="43.5" customHeight="1" hidden="1">
      <c r="A56" s="2"/>
      <c r="B56" s="74"/>
      <c r="C56" s="243" t="s">
        <v>91</v>
      </c>
      <c r="D56" s="3" t="s">
        <v>305</v>
      </c>
      <c r="E56" s="189"/>
      <c r="F56" s="190">
        <v>0.684</v>
      </c>
      <c r="G56" s="189"/>
      <c r="H56" s="31"/>
      <c r="I56" s="31"/>
      <c r="J56" s="108"/>
      <c r="K56" s="297">
        <f>K55/F55</f>
        <v>0.552104340201666</v>
      </c>
      <c r="L56" s="108"/>
      <c r="M56" s="108"/>
      <c r="N56" s="108"/>
      <c r="O56" s="108"/>
      <c r="P56" s="108"/>
      <c r="Q56" s="108"/>
      <c r="R56" s="108">
        <v>82.6</v>
      </c>
      <c r="S56" s="108"/>
      <c r="T56" s="300">
        <v>0.742</v>
      </c>
      <c r="U56" s="31">
        <v>103.5</v>
      </c>
      <c r="V56" s="267">
        <v>1</v>
      </c>
      <c r="W56" s="31">
        <v>104.3</v>
      </c>
      <c r="X56" s="267">
        <v>1</v>
      </c>
      <c r="Y56" s="173"/>
      <c r="Z56" s="169">
        <v>103</v>
      </c>
      <c r="AA56" s="267">
        <v>1</v>
      </c>
      <c r="AB56" s="267">
        <v>1</v>
      </c>
    </row>
    <row r="57" spans="1:28" ht="18" customHeight="1" hidden="1">
      <c r="A57" s="2"/>
      <c r="B57" s="74"/>
      <c r="C57" s="244" t="s">
        <v>144</v>
      </c>
      <c r="D57" s="3"/>
      <c r="E57" s="189"/>
      <c r="F57" s="31"/>
      <c r="G57" s="189"/>
      <c r="H57" s="31"/>
      <c r="I57" s="31"/>
      <c r="J57" s="108"/>
      <c r="K57" s="27"/>
      <c r="L57" s="108"/>
      <c r="M57" s="108">
        <v>13707</v>
      </c>
      <c r="N57" s="108">
        <v>14102.4</v>
      </c>
      <c r="O57" s="108">
        <v>14976</v>
      </c>
      <c r="P57" s="108"/>
      <c r="Q57" s="108"/>
      <c r="R57" s="108"/>
      <c r="S57" s="108"/>
      <c r="T57" s="108"/>
      <c r="U57" s="31"/>
      <c r="V57" s="27"/>
      <c r="W57" s="31"/>
      <c r="X57" s="27"/>
      <c r="Y57" s="173"/>
      <c r="Z57" s="169"/>
      <c r="AA57" s="275"/>
      <c r="AB57" s="39"/>
    </row>
    <row r="58" spans="1:28" ht="19.5" customHeight="1" hidden="1">
      <c r="A58" s="2"/>
      <c r="B58" s="74"/>
      <c r="C58" s="244" t="s">
        <v>746</v>
      </c>
      <c r="D58" s="3"/>
      <c r="E58" s="189"/>
      <c r="F58" s="31">
        <v>27601</v>
      </c>
      <c r="G58" s="189"/>
      <c r="H58" s="31"/>
      <c r="I58" s="31">
        <v>16559</v>
      </c>
      <c r="J58" s="108"/>
      <c r="K58" s="27">
        <v>16559</v>
      </c>
      <c r="L58" s="108"/>
      <c r="M58" s="108"/>
      <c r="N58" s="108"/>
      <c r="O58" s="108"/>
      <c r="P58" s="108"/>
      <c r="Q58" s="108"/>
      <c r="R58" s="31">
        <v>12820</v>
      </c>
      <c r="S58" s="108"/>
      <c r="T58" s="108"/>
      <c r="U58" s="31">
        <v>13461</v>
      </c>
      <c r="V58" s="27"/>
      <c r="W58" s="31">
        <v>14134</v>
      </c>
      <c r="X58" s="27"/>
      <c r="Y58" s="173"/>
      <c r="Z58" s="169">
        <v>14841</v>
      </c>
      <c r="AA58" s="275"/>
      <c r="AB58" s="39"/>
    </row>
    <row r="59" spans="1:38" s="66" customFormat="1" ht="19.5" customHeight="1" hidden="1">
      <c r="A59" s="65"/>
      <c r="B59" s="78"/>
      <c r="C59" s="29" t="s">
        <v>398</v>
      </c>
      <c r="D59" s="3" t="s">
        <v>306</v>
      </c>
      <c r="E59" s="189"/>
      <c r="F59" s="31">
        <v>27601</v>
      </c>
      <c r="G59" s="189"/>
      <c r="H59" s="31"/>
      <c r="I59" s="31">
        <v>16559</v>
      </c>
      <c r="J59" s="108"/>
      <c r="K59" s="27">
        <v>16559</v>
      </c>
      <c r="L59" s="108"/>
      <c r="M59" s="108"/>
      <c r="N59" s="108"/>
      <c r="O59" s="108"/>
      <c r="P59" s="108"/>
      <c r="Q59" s="108"/>
      <c r="R59" s="31">
        <v>12820</v>
      </c>
      <c r="S59" s="108"/>
      <c r="T59" s="108"/>
      <c r="U59" s="31">
        <v>13461</v>
      </c>
      <c r="V59" s="27"/>
      <c r="W59" s="31">
        <v>14134</v>
      </c>
      <c r="X59" s="27"/>
      <c r="Y59" s="173"/>
      <c r="Z59" s="169">
        <v>14841</v>
      </c>
      <c r="AA59" s="275"/>
      <c r="AB59" s="39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28" s="59" customFormat="1" ht="31.5" customHeight="1" hidden="1">
      <c r="A60" s="57"/>
      <c r="B60" s="76"/>
      <c r="C60" s="243" t="s">
        <v>143</v>
      </c>
      <c r="D60" s="268" t="s">
        <v>305</v>
      </c>
      <c r="E60" s="180"/>
      <c r="F60" s="110"/>
      <c r="G60" s="180"/>
      <c r="H60" s="110"/>
      <c r="I60" s="110">
        <f>I55/F55</f>
        <v>0.552104340201666</v>
      </c>
      <c r="J60" s="110"/>
      <c r="K60" s="268">
        <f>K55/H55</f>
        <v>1.0796631965707288</v>
      </c>
      <c r="L60" s="110"/>
      <c r="M60" s="110"/>
      <c r="N60" s="110"/>
      <c r="O60" s="110"/>
      <c r="P60" s="110"/>
      <c r="Q60" s="110"/>
      <c r="R60" s="110">
        <f>R58/I58</f>
        <v>0.7742013406606679</v>
      </c>
      <c r="S60" s="181"/>
      <c r="T60" s="110"/>
      <c r="U60" s="160">
        <f>U59/R59</f>
        <v>1.05</v>
      </c>
      <c r="V60" s="63"/>
      <c r="W60" s="160">
        <f>W59/U59</f>
        <v>1.0499962855657083</v>
      </c>
      <c r="X60" s="63"/>
      <c r="Y60" s="289">
        <f>Y59/U59</f>
        <v>0</v>
      </c>
      <c r="Z60" s="160">
        <f>Z59/W59</f>
        <v>1.0500212254138956</v>
      </c>
      <c r="AA60" s="63"/>
      <c r="AB60" s="63"/>
    </row>
    <row r="61" spans="1:28" ht="39.75" customHeight="1" hidden="1">
      <c r="A61" s="2"/>
      <c r="B61" s="74"/>
      <c r="C61" s="244" t="s">
        <v>62</v>
      </c>
      <c r="D61" s="322" t="s">
        <v>305</v>
      </c>
      <c r="E61" s="189" t="s">
        <v>770</v>
      </c>
      <c r="F61" s="31">
        <v>94</v>
      </c>
      <c r="G61" s="189" t="s">
        <v>769</v>
      </c>
      <c r="H61" s="31" t="s">
        <v>302</v>
      </c>
      <c r="I61" s="31"/>
      <c r="J61" s="108"/>
      <c r="K61" s="27"/>
      <c r="L61" s="108"/>
      <c r="M61" s="108"/>
      <c r="N61" s="108"/>
      <c r="O61" s="108"/>
      <c r="P61" s="108"/>
      <c r="Q61" s="108"/>
      <c r="R61" s="31"/>
      <c r="S61" s="108"/>
      <c r="T61" s="108"/>
      <c r="U61" s="94"/>
      <c r="V61" s="39"/>
      <c r="W61" s="94"/>
      <c r="X61" s="39"/>
      <c r="Y61" s="173"/>
      <c r="Z61" s="169"/>
      <c r="AA61" s="275"/>
      <c r="AB61" s="39"/>
    </row>
    <row r="62" spans="1:28" ht="39.75" customHeight="1" hidden="1">
      <c r="A62" s="2"/>
      <c r="B62" s="74"/>
      <c r="C62" s="244" t="s">
        <v>63</v>
      </c>
      <c r="D62" s="3"/>
      <c r="E62" s="111" t="s">
        <v>407</v>
      </c>
      <c r="F62" s="31">
        <v>106.3</v>
      </c>
      <c r="G62" s="111" t="s">
        <v>407</v>
      </c>
      <c r="H62" s="111"/>
      <c r="I62" s="108">
        <v>116.7</v>
      </c>
      <c r="J62" s="111" t="s">
        <v>407</v>
      </c>
      <c r="K62" s="4">
        <v>116.7</v>
      </c>
      <c r="L62" s="111"/>
      <c r="M62" s="111"/>
      <c r="N62" s="111"/>
      <c r="O62" s="111"/>
      <c r="P62" s="111"/>
      <c r="Q62" s="111"/>
      <c r="R62" s="31">
        <v>118.8</v>
      </c>
      <c r="S62" s="111" t="s">
        <v>407</v>
      </c>
      <c r="T62" s="111"/>
      <c r="U62" s="94"/>
      <c r="V62" s="39"/>
      <c r="W62" s="94"/>
      <c r="X62" s="39"/>
      <c r="Y62" s="173"/>
      <c r="Z62" s="169"/>
      <c r="AA62" s="275"/>
      <c r="AB62" s="39"/>
    </row>
    <row r="63" spans="1:28" ht="19.5" customHeight="1" hidden="1">
      <c r="A63" s="2"/>
      <c r="B63" s="74" t="s">
        <v>439</v>
      </c>
      <c r="C63" s="25" t="s">
        <v>376</v>
      </c>
      <c r="D63" s="3"/>
      <c r="E63" s="113"/>
      <c r="F63" s="31"/>
      <c r="G63" s="113"/>
      <c r="H63" s="113"/>
      <c r="I63" s="108"/>
      <c r="J63" s="108"/>
      <c r="K63" s="4"/>
      <c r="L63" s="108"/>
      <c r="M63" s="94"/>
      <c r="N63" s="94"/>
      <c r="O63" s="94"/>
      <c r="P63" s="94"/>
      <c r="Q63" s="94"/>
      <c r="R63" s="31"/>
      <c r="S63" s="108"/>
      <c r="T63" s="108"/>
      <c r="U63" s="94"/>
      <c r="V63" s="39"/>
      <c r="W63" s="94"/>
      <c r="X63" s="39"/>
      <c r="Y63" s="173"/>
      <c r="Z63" s="169"/>
      <c r="AA63" s="275"/>
      <c r="AB63" s="39"/>
    </row>
    <row r="64" spans="1:28" ht="45.75" customHeight="1" hidden="1">
      <c r="A64" s="2"/>
      <c r="B64" s="74"/>
      <c r="C64" s="29" t="s">
        <v>615</v>
      </c>
      <c r="D64" s="3" t="s">
        <v>306</v>
      </c>
      <c r="E64" s="191" t="s">
        <v>771</v>
      </c>
      <c r="F64" s="31">
        <v>12706160.9</v>
      </c>
      <c r="G64" s="191" t="s">
        <v>771</v>
      </c>
      <c r="H64" s="31" t="s">
        <v>299</v>
      </c>
      <c r="I64" s="31">
        <v>7698805.4</v>
      </c>
      <c r="J64" s="108"/>
      <c r="K64" s="27">
        <v>7698805.4</v>
      </c>
      <c r="L64" s="108"/>
      <c r="M64" s="108">
        <v>2622730.7</v>
      </c>
      <c r="N64" s="108">
        <v>3531441.6</v>
      </c>
      <c r="O64" s="108">
        <v>4408939.7</v>
      </c>
      <c r="P64" s="108"/>
      <c r="Q64" s="108">
        <v>3641349.2</v>
      </c>
      <c r="R64" s="31">
        <v>9223168.9</v>
      </c>
      <c r="S64" s="108"/>
      <c r="T64" s="310">
        <v>10244096.4</v>
      </c>
      <c r="U64" s="31">
        <v>9767336</v>
      </c>
      <c r="V64" s="271">
        <v>13297657</v>
      </c>
      <c r="W64" s="114">
        <v>10226401</v>
      </c>
      <c r="X64" s="271">
        <v>13997645</v>
      </c>
      <c r="Y64" s="233"/>
      <c r="Z64" s="219">
        <v>10717268</v>
      </c>
      <c r="AA64" s="274">
        <v>14991478</v>
      </c>
      <c r="AB64" s="274">
        <v>16071164</v>
      </c>
    </row>
    <row r="65" spans="1:28" ht="45.75" customHeight="1" hidden="1">
      <c r="A65" s="2"/>
      <c r="B65" s="74"/>
      <c r="C65" s="243" t="s">
        <v>91</v>
      </c>
      <c r="D65" s="3" t="s">
        <v>305</v>
      </c>
      <c r="E65" s="191"/>
      <c r="F65" s="31">
        <v>83.5</v>
      </c>
      <c r="G65" s="191"/>
      <c r="H65" s="31"/>
      <c r="I65" s="31"/>
      <c r="J65" s="108"/>
      <c r="K65" s="297">
        <f>K64/F64</f>
        <v>0.6059112158732384</v>
      </c>
      <c r="L65" s="108"/>
      <c r="M65" s="108"/>
      <c r="N65" s="108"/>
      <c r="O65" s="108"/>
      <c r="P65" s="108"/>
      <c r="Q65" s="108"/>
      <c r="R65" s="31">
        <v>106.7</v>
      </c>
      <c r="S65" s="108"/>
      <c r="T65" s="300">
        <v>1.167</v>
      </c>
      <c r="U65" s="31">
        <v>100</v>
      </c>
      <c r="V65" s="300">
        <v>1.12</v>
      </c>
      <c r="W65" s="31">
        <v>100</v>
      </c>
      <c r="X65" s="300">
        <v>1.02</v>
      </c>
      <c r="Y65" s="173"/>
      <c r="Z65" s="169">
        <v>100</v>
      </c>
      <c r="AA65" s="300">
        <v>1.02</v>
      </c>
      <c r="AB65" s="300">
        <v>1.02</v>
      </c>
    </row>
    <row r="66" spans="1:28" ht="16.5" customHeight="1" hidden="1">
      <c r="A66" s="2"/>
      <c r="B66" s="74"/>
      <c r="C66" s="244" t="s">
        <v>144</v>
      </c>
      <c r="D66" s="3"/>
      <c r="E66" s="191"/>
      <c r="F66" s="31"/>
      <c r="G66" s="191"/>
      <c r="H66" s="31"/>
      <c r="I66" s="31"/>
      <c r="J66" s="108"/>
      <c r="K66" s="27"/>
      <c r="L66" s="108"/>
      <c r="M66" s="108">
        <v>7868192.1</v>
      </c>
      <c r="N66" s="108">
        <v>8475459.8</v>
      </c>
      <c r="O66" s="108">
        <v>8817879.4</v>
      </c>
      <c r="P66" s="108"/>
      <c r="Q66" s="108"/>
      <c r="R66" s="31"/>
      <c r="S66" s="108"/>
      <c r="T66" s="108"/>
      <c r="U66" s="31"/>
      <c r="V66" s="27"/>
      <c r="W66" s="31"/>
      <c r="X66" s="27"/>
      <c r="Y66" s="173"/>
      <c r="Z66" s="169"/>
      <c r="AA66" s="275"/>
      <c r="AB66" s="39"/>
    </row>
    <row r="67" spans="1:28" ht="19.5" customHeight="1" hidden="1">
      <c r="A67" s="2"/>
      <c r="B67" s="74"/>
      <c r="C67" s="244" t="s">
        <v>746</v>
      </c>
      <c r="D67" s="3"/>
      <c r="E67" s="191"/>
      <c r="F67" s="31">
        <f>SUM(F76+F97+F104+F113+F123+F144+F153+F165+F133)</f>
        <v>9524982</v>
      </c>
      <c r="G67" s="191"/>
      <c r="H67" s="31"/>
      <c r="I67" s="31">
        <f>SUM(I76+I97+I104+I113+I123+I144+I153+I165+I133)</f>
        <v>6605971.300000001</v>
      </c>
      <c r="J67" s="108"/>
      <c r="K67" s="27">
        <f>SUM(K76+K97+K104+K113+K123+K144+K153+K165+K133)</f>
        <v>6081676.7</v>
      </c>
      <c r="L67" s="108"/>
      <c r="M67" s="108"/>
      <c r="N67" s="108"/>
      <c r="O67" s="108"/>
      <c r="P67" s="108"/>
      <c r="Q67" s="108"/>
      <c r="R67" s="31">
        <f>SUM(R76+R97+R104+R113+R123+R144+R153+R165+R133+R179)</f>
        <v>7364559.4</v>
      </c>
      <c r="S67" s="108"/>
      <c r="T67" s="108"/>
      <c r="U67" s="31">
        <f>SUM(U76+U97+U104+U113+U123+U144+U153+U165+U133+U179)</f>
        <v>7471589.299999999</v>
      </c>
      <c r="V67" s="27"/>
      <c r="W67" s="31">
        <f>SUM(W76+W97+W104+W113+W123+W144+W153+W165+W133+W179)</f>
        <v>7773368.5600000005</v>
      </c>
      <c r="X67" s="27"/>
      <c r="Y67" s="290">
        <f>SUM(Y76+Y97+Y104+Y113+Y123+Y144+Y153+Y165+Y133+Y179)</f>
        <v>820230.5</v>
      </c>
      <c r="Z67" s="31">
        <f>SUM(Z76+Z97+Z104+Z113+Z123+Z144+Z153+Z165+Z133+Z179)</f>
        <v>8107784.6</v>
      </c>
      <c r="AA67" s="27"/>
      <c r="AB67" s="39"/>
    </row>
    <row r="68" spans="1:28" s="59" customFormat="1" ht="33.75" customHeight="1" hidden="1">
      <c r="A68" s="57"/>
      <c r="B68" s="76"/>
      <c r="C68" s="243" t="s">
        <v>143</v>
      </c>
      <c r="D68" s="268" t="s">
        <v>305</v>
      </c>
      <c r="E68" s="180"/>
      <c r="F68" s="110"/>
      <c r="G68" s="180"/>
      <c r="H68" s="110"/>
      <c r="I68" s="110">
        <f>I64/F64</f>
        <v>0.6059112158732384</v>
      </c>
      <c r="J68" s="110"/>
      <c r="K68" s="268">
        <f>K64/H64</f>
        <v>1.2453845720693668</v>
      </c>
      <c r="L68" s="110"/>
      <c r="M68" s="110"/>
      <c r="N68" s="110"/>
      <c r="O68" s="110"/>
      <c r="P68" s="110"/>
      <c r="Q68" s="110"/>
      <c r="R68" s="110">
        <f>R67/I67</f>
        <v>1.1148336959925937</v>
      </c>
      <c r="S68" s="181"/>
      <c r="T68" s="110"/>
      <c r="U68" s="110">
        <f>U67/R67</f>
        <v>1.014533102957931</v>
      </c>
      <c r="V68" s="268"/>
      <c r="W68" s="110">
        <f>W67/U67</f>
        <v>1.0403902366528635</v>
      </c>
      <c r="X68" s="268"/>
      <c r="Y68" s="291">
        <f>Y64/O64</f>
        <v>0</v>
      </c>
      <c r="Z68" s="110">
        <f>Z67/W67</f>
        <v>1.0430207364308992</v>
      </c>
      <c r="AA68" s="268"/>
      <c r="AB68" s="63"/>
    </row>
    <row r="69" spans="1:28" ht="19.5" customHeight="1" hidden="1">
      <c r="A69" s="2"/>
      <c r="B69" s="74"/>
      <c r="C69" s="244" t="s">
        <v>371</v>
      </c>
      <c r="D69" s="3"/>
      <c r="E69" s="113" t="s">
        <v>408</v>
      </c>
      <c r="F69" s="31">
        <v>96.8</v>
      </c>
      <c r="G69" s="113" t="s">
        <v>408</v>
      </c>
      <c r="H69" s="31">
        <v>94.7</v>
      </c>
      <c r="I69" s="108"/>
      <c r="J69" s="108"/>
      <c r="K69" s="4"/>
      <c r="L69" s="108"/>
      <c r="M69" s="108"/>
      <c r="N69" s="108"/>
      <c r="O69" s="108"/>
      <c r="P69" s="108"/>
      <c r="Q69" s="108"/>
      <c r="R69" s="31"/>
      <c r="S69" s="108"/>
      <c r="T69" s="108"/>
      <c r="U69" s="94"/>
      <c r="V69" s="39"/>
      <c r="W69" s="94"/>
      <c r="X69" s="39"/>
      <c r="Y69" s="173"/>
      <c r="Z69" s="169"/>
      <c r="AA69" s="275"/>
      <c r="AB69" s="39"/>
    </row>
    <row r="70" spans="1:28" ht="19.5" customHeight="1" hidden="1">
      <c r="A70" s="2"/>
      <c r="B70" s="74"/>
      <c r="C70" s="244" t="s">
        <v>370</v>
      </c>
      <c r="D70" s="3"/>
      <c r="E70" s="111" t="s">
        <v>407</v>
      </c>
      <c r="F70" s="31">
        <v>113</v>
      </c>
      <c r="G70" s="111" t="s">
        <v>407</v>
      </c>
      <c r="H70" s="31"/>
      <c r="I70" s="108">
        <v>117.4</v>
      </c>
      <c r="J70" s="111" t="s">
        <v>407</v>
      </c>
      <c r="K70" s="4">
        <v>117.4</v>
      </c>
      <c r="L70" s="111"/>
      <c r="M70" s="111"/>
      <c r="N70" s="111"/>
      <c r="O70" s="111"/>
      <c r="P70" s="111"/>
      <c r="Q70" s="111"/>
      <c r="R70" s="31">
        <v>112.3</v>
      </c>
      <c r="S70" s="111" t="s">
        <v>407</v>
      </c>
      <c r="T70" s="111"/>
      <c r="U70" s="94"/>
      <c r="V70" s="39"/>
      <c r="W70" s="94"/>
      <c r="X70" s="39"/>
      <c r="Y70" s="173"/>
      <c r="Z70" s="169"/>
      <c r="AA70" s="275"/>
      <c r="AB70" s="39"/>
    </row>
    <row r="71" spans="1:28" ht="19.5" customHeight="1" hidden="1">
      <c r="A71" s="2"/>
      <c r="B71" s="74"/>
      <c r="C71" s="29" t="s">
        <v>308</v>
      </c>
      <c r="D71" s="3"/>
      <c r="E71" s="175"/>
      <c r="F71" s="169"/>
      <c r="G71" s="175"/>
      <c r="H71" s="31"/>
      <c r="I71" s="108"/>
      <c r="J71" s="108"/>
      <c r="K71" s="4"/>
      <c r="L71" s="108"/>
      <c r="M71" s="108"/>
      <c r="N71" s="108"/>
      <c r="O71" s="108"/>
      <c r="P71" s="108"/>
      <c r="Q71" s="108"/>
      <c r="R71" s="31"/>
      <c r="S71" s="108"/>
      <c r="T71" s="108"/>
      <c r="U71" s="94"/>
      <c r="V71" s="39"/>
      <c r="W71" s="94"/>
      <c r="X71" s="39"/>
      <c r="Y71" s="173"/>
      <c r="Z71" s="169"/>
      <c r="AA71" s="275"/>
      <c r="AB71" s="39"/>
    </row>
    <row r="72" spans="1:28" ht="36" customHeight="1" hidden="1">
      <c r="A72" s="2"/>
      <c r="B72" s="74"/>
      <c r="C72" s="245" t="s">
        <v>375</v>
      </c>
      <c r="D72" s="3"/>
      <c r="E72" s="113"/>
      <c r="F72" s="31"/>
      <c r="G72" s="113"/>
      <c r="H72" s="31"/>
      <c r="I72" s="108"/>
      <c r="J72" s="108"/>
      <c r="K72" s="4"/>
      <c r="L72" s="108"/>
      <c r="M72" s="108"/>
      <c r="N72" s="108"/>
      <c r="O72" s="108"/>
      <c r="P72" s="108"/>
      <c r="Q72" s="108"/>
      <c r="R72" s="31"/>
      <c r="S72" s="108"/>
      <c r="T72" s="108"/>
      <c r="U72" s="94"/>
      <c r="V72" s="39"/>
      <c r="W72" s="94"/>
      <c r="X72" s="39"/>
      <c r="Y72" s="173"/>
      <c r="Z72" s="169"/>
      <c r="AA72" s="275"/>
      <c r="AB72" s="39"/>
    </row>
    <row r="73" spans="1:28" ht="43.5" customHeight="1" hidden="1">
      <c r="A73" s="2"/>
      <c r="B73" s="74"/>
      <c r="C73" s="29" t="s">
        <v>615</v>
      </c>
      <c r="D73" s="3" t="s">
        <v>306</v>
      </c>
      <c r="E73" s="189" t="s">
        <v>771</v>
      </c>
      <c r="F73" s="31">
        <v>1119848.1</v>
      </c>
      <c r="G73" s="189" t="s">
        <v>772</v>
      </c>
      <c r="H73" s="31" t="s">
        <v>300</v>
      </c>
      <c r="I73" s="31">
        <v>1444113.9</v>
      </c>
      <c r="J73" s="108"/>
      <c r="K73" s="27">
        <v>1444113.9</v>
      </c>
      <c r="L73" s="108"/>
      <c r="M73" s="108">
        <v>429345.4</v>
      </c>
      <c r="N73" s="108">
        <v>564532.8</v>
      </c>
      <c r="O73" s="108">
        <v>711474</v>
      </c>
      <c r="P73" s="108"/>
      <c r="Q73" s="108">
        <v>691665.2</v>
      </c>
      <c r="R73" s="31">
        <v>1519207.8</v>
      </c>
      <c r="S73" s="108"/>
      <c r="T73" s="310">
        <v>1469924.1</v>
      </c>
      <c r="U73" s="31">
        <v>1628591</v>
      </c>
      <c r="V73" s="27">
        <v>1703642</v>
      </c>
      <c r="W73" s="31">
        <v>1750735</v>
      </c>
      <c r="X73" s="27">
        <v>1800750</v>
      </c>
      <c r="Y73" s="173"/>
      <c r="Z73" s="169">
        <v>1862782</v>
      </c>
      <c r="AA73" s="275">
        <v>1894389</v>
      </c>
      <c r="AB73" s="275">
        <v>1973953</v>
      </c>
    </row>
    <row r="74" spans="1:28" ht="43.5" customHeight="1" hidden="1">
      <c r="A74" s="2"/>
      <c r="B74" s="74"/>
      <c r="C74" s="243" t="s">
        <v>91</v>
      </c>
      <c r="D74" s="3" t="s">
        <v>305</v>
      </c>
      <c r="E74" s="189"/>
      <c r="F74" s="31">
        <v>103.3</v>
      </c>
      <c r="G74" s="189"/>
      <c r="H74" s="31"/>
      <c r="I74" s="31"/>
      <c r="J74" s="108"/>
      <c r="K74" s="297">
        <f>K73/F73</f>
        <v>1.289562307602254</v>
      </c>
      <c r="L74" s="108"/>
      <c r="M74" s="108"/>
      <c r="N74" s="108"/>
      <c r="O74" s="108"/>
      <c r="P74" s="108"/>
      <c r="Q74" s="108"/>
      <c r="R74" s="31">
        <v>105.2</v>
      </c>
      <c r="S74" s="108"/>
      <c r="T74" s="300">
        <v>0.974</v>
      </c>
      <c r="U74" s="31">
        <v>107.2</v>
      </c>
      <c r="V74" s="267">
        <v>1</v>
      </c>
      <c r="W74" s="31">
        <v>107.5</v>
      </c>
      <c r="X74" s="267">
        <v>1</v>
      </c>
      <c r="Y74" s="173"/>
      <c r="Z74" s="169">
        <v>106.4</v>
      </c>
      <c r="AA74" s="267">
        <v>1</v>
      </c>
      <c r="AB74" s="267">
        <v>1</v>
      </c>
    </row>
    <row r="75" spans="1:28" ht="17.25" customHeight="1" hidden="1">
      <c r="A75" s="2"/>
      <c r="B75" s="74"/>
      <c r="C75" s="244" t="s">
        <v>144</v>
      </c>
      <c r="D75" s="3"/>
      <c r="E75" s="189"/>
      <c r="F75" s="31"/>
      <c r="G75" s="189"/>
      <c r="H75" s="31"/>
      <c r="I75" s="31"/>
      <c r="J75" s="108"/>
      <c r="K75" s="108"/>
      <c r="L75" s="108"/>
      <c r="M75" s="108">
        <v>1288036.2</v>
      </c>
      <c r="N75" s="137">
        <v>1354878</v>
      </c>
      <c r="O75" s="137">
        <v>1422948</v>
      </c>
      <c r="P75" s="137"/>
      <c r="Q75" s="137"/>
      <c r="R75" s="31"/>
      <c r="S75" s="108"/>
      <c r="T75" s="108"/>
      <c r="U75" s="31"/>
      <c r="V75" s="27"/>
      <c r="W75" s="31"/>
      <c r="X75" s="27"/>
      <c r="Y75" s="173"/>
      <c r="Z75" s="169"/>
      <c r="AA75" s="275"/>
      <c r="AB75" s="39"/>
    </row>
    <row r="76" spans="1:28" ht="19.5" customHeight="1" hidden="1">
      <c r="A76" s="2"/>
      <c r="B76" s="74"/>
      <c r="C76" s="244" t="s">
        <v>949</v>
      </c>
      <c r="D76" s="3"/>
      <c r="E76" s="189"/>
      <c r="F76" s="31">
        <f>SUM(F77:F79)</f>
        <v>489847.9</v>
      </c>
      <c r="G76" s="189"/>
      <c r="H76" s="31"/>
      <c r="I76" s="31">
        <f>SUM(I77:I79)</f>
        <v>524294.6</v>
      </c>
      <c r="J76" s="108"/>
      <c r="K76" s="108"/>
      <c r="L76" s="108"/>
      <c r="M76" s="108"/>
      <c r="N76" s="137"/>
      <c r="O76" s="137"/>
      <c r="P76" s="137"/>
      <c r="Q76" s="137"/>
      <c r="R76" s="31">
        <f>SUM(R77:R79)</f>
        <v>541839.9</v>
      </c>
      <c r="S76" s="108"/>
      <c r="T76" s="108"/>
      <c r="U76" s="31">
        <f>SUM(U77:U79)</f>
        <v>576786</v>
      </c>
      <c r="V76" s="27"/>
      <c r="W76" s="31">
        <f>SUM(W77:W79)</f>
        <v>576786</v>
      </c>
      <c r="X76" s="27"/>
      <c r="Y76" s="173"/>
      <c r="Z76" s="31">
        <f>SUM(Z77:Z79)</f>
        <v>576786</v>
      </c>
      <c r="AA76" s="27"/>
      <c r="AB76" s="39"/>
    </row>
    <row r="77" spans="1:38" s="66" customFormat="1" ht="19.5" customHeight="1" hidden="1">
      <c r="A77" s="65"/>
      <c r="B77" s="78"/>
      <c r="C77" s="29" t="s">
        <v>58</v>
      </c>
      <c r="D77" s="3" t="s">
        <v>306</v>
      </c>
      <c r="E77" s="189"/>
      <c r="F77" s="31">
        <v>251027.4</v>
      </c>
      <c r="G77" s="189"/>
      <c r="H77" s="31"/>
      <c r="I77" s="31">
        <v>286215.6</v>
      </c>
      <c r="J77" s="108"/>
      <c r="K77" s="108"/>
      <c r="L77" s="108"/>
      <c r="M77" s="108"/>
      <c r="N77" s="108"/>
      <c r="O77" s="108"/>
      <c r="P77" s="108"/>
      <c r="Q77" s="108"/>
      <c r="R77" s="31">
        <v>287678.9</v>
      </c>
      <c r="S77" s="108"/>
      <c r="T77" s="108"/>
      <c r="U77" s="31">
        <v>322625</v>
      </c>
      <c r="V77" s="27"/>
      <c r="W77" s="31">
        <v>322625</v>
      </c>
      <c r="X77" s="27"/>
      <c r="Y77" s="173"/>
      <c r="Z77" s="169">
        <v>322625</v>
      </c>
      <c r="AA77" s="275"/>
      <c r="AB77" s="39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s="126" customFormat="1" ht="19.5" customHeight="1" hidden="1">
      <c r="A78" s="124" t="s">
        <v>870</v>
      </c>
      <c r="B78" s="125"/>
      <c r="C78" s="29" t="s">
        <v>871</v>
      </c>
      <c r="D78" s="3" t="s">
        <v>306</v>
      </c>
      <c r="E78" s="189"/>
      <c r="F78" s="31">
        <v>229683</v>
      </c>
      <c r="G78" s="189"/>
      <c r="H78" s="31"/>
      <c r="I78" s="31">
        <v>229683</v>
      </c>
      <c r="J78" s="108"/>
      <c r="K78" s="108"/>
      <c r="L78" s="108"/>
      <c r="M78" s="31"/>
      <c r="N78" s="31"/>
      <c r="O78" s="31"/>
      <c r="P78" s="31"/>
      <c r="Q78" s="31"/>
      <c r="R78" s="31">
        <v>245345</v>
      </c>
      <c r="S78" s="108"/>
      <c r="T78" s="108"/>
      <c r="U78" s="31">
        <v>245345</v>
      </c>
      <c r="V78" s="27"/>
      <c r="W78" s="31">
        <v>245345</v>
      </c>
      <c r="X78" s="27"/>
      <c r="Y78" s="290">
        <v>245345</v>
      </c>
      <c r="Z78" s="31">
        <v>245345</v>
      </c>
      <c r="AA78" s="27"/>
      <c r="AB78" s="39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s="126" customFormat="1" ht="18" customHeight="1" hidden="1">
      <c r="A79" s="124"/>
      <c r="B79" s="125"/>
      <c r="C79" s="29" t="s">
        <v>59</v>
      </c>
      <c r="D79" s="3" t="s">
        <v>306</v>
      </c>
      <c r="E79" s="189"/>
      <c r="F79" s="31">
        <v>9137.5</v>
      </c>
      <c r="G79" s="189"/>
      <c r="H79" s="31"/>
      <c r="I79" s="31">
        <v>8396</v>
      </c>
      <c r="J79" s="108"/>
      <c r="K79" s="108"/>
      <c r="L79" s="108"/>
      <c r="M79" s="108"/>
      <c r="N79" s="108"/>
      <c r="O79" s="108"/>
      <c r="P79" s="108"/>
      <c r="Q79" s="108"/>
      <c r="R79" s="31">
        <v>8816</v>
      </c>
      <c r="S79" s="108"/>
      <c r="T79" s="108"/>
      <c r="U79" s="31">
        <v>8816</v>
      </c>
      <c r="V79" s="27"/>
      <c r="W79" s="31">
        <v>8816</v>
      </c>
      <c r="X79" s="27"/>
      <c r="Y79" s="290">
        <v>8816</v>
      </c>
      <c r="Z79" s="31">
        <v>8816</v>
      </c>
      <c r="AA79" s="27"/>
      <c r="AB79" s="39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28" s="59" customFormat="1" ht="32.25" customHeight="1" hidden="1">
      <c r="A80" s="57"/>
      <c r="B80" s="76"/>
      <c r="C80" s="243" t="s">
        <v>143</v>
      </c>
      <c r="D80" s="268" t="s">
        <v>305</v>
      </c>
      <c r="E80" s="180"/>
      <c r="F80" s="110"/>
      <c r="G80" s="180"/>
      <c r="H80" s="110"/>
      <c r="I80" s="110">
        <f>I76/F76</f>
        <v>1.0703212160346098</v>
      </c>
      <c r="J80" s="110"/>
      <c r="K80" s="110"/>
      <c r="L80" s="110"/>
      <c r="M80" s="110"/>
      <c r="N80" s="110"/>
      <c r="O80" s="110"/>
      <c r="P80" s="110"/>
      <c r="Q80" s="110"/>
      <c r="R80" s="110">
        <f>R76/I76</f>
        <v>1.0334645826983533</v>
      </c>
      <c r="S80" s="181"/>
      <c r="T80" s="110"/>
      <c r="U80" s="160">
        <f>U76/R76</f>
        <v>1.0644952503497804</v>
      </c>
      <c r="V80" s="63"/>
      <c r="W80" s="160">
        <f>W76/U76</f>
        <v>1</v>
      </c>
      <c r="X80" s="63"/>
      <c r="Y80" s="161"/>
      <c r="Z80" s="184">
        <f>Z76/W76*100</f>
        <v>100</v>
      </c>
      <c r="AA80" s="273"/>
      <c r="AB80" s="63"/>
    </row>
    <row r="81" spans="1:28" ht="19.5" customHeight="1" hidden="1">
      <c r="A81" s="2"/>
      <c r="B81" s="74"/>
      <c r="C81" s="244" t="s">
        <v>64</v>
      </c>
      <c r="D81" s="3" t="s">
        <v>305</v>
      </c>
      <c r="E81" s="191" t="s">
        <v>770</v>
      </c>
      <c r="F81" s="31">
        <v>104.5</v>
      </c>
      <c r="G81" s="191" t="s">
        <v>773</v>
      </c>
      <c r="H81" s="31" t="s">
        <v>301</v>
      </c>
      <c r="I81" s="108"/>
      <c r="J81" s="108"/>
      <c r="K81" s="108"/>
      <c r="L81" s="108"/>
      <c r="M81" s="108"/>
      <c r="N81" s="108"/>
      <c r="O81" s="108"/>
      <c r="P81" s="108"/>
      <c r="Q81" s="108"/>
      <c r="R81" s="31"/>
      <c r="S81" s="108"/>
      <c r="T81" s="108"/>
      <c r="U81" s="94"/>
      <c r="V81" s="39"/>
      <c r="W81" s="94"/>
      <c r="X81" s="39"/>
      <c r="Y81" s="173"/>
      <c r="Z81" s="169"/>
      <c r="AA81" s="275"/>
      <c r="AB81" s="39"/>
    </row>
    <row r="82" spans="1:28" ht="19.5" customHeight="1" hidden="1">
      <c r="A82" s="2"/>
      <c r="B82" s="74"/>
      <c r="C82" s="244" t="s">
        <v>409</v>
      </c>
      <c r="D82" s="3"/>
      <c r="E82" s="111" t="s">
        <v>407</v>
      </c>
      <c r="F82" s="31">
        <v>111.60244440856314</v>
      </c>
      <c r="G82" s="111" t="s">
        <v>407</v>
      </c>
      <c r="H82" s="31"/>
      <c r="I82" s="31">
        <v>122.28623230039372</v>
      </c>
      <c r="J82" s="111" t="s">
        <v>407</v>
      </c>
      <c r="K82" s="111"/>
      <c r="L82" s="111"/>
      <c r="M82" s="111"/>
      <c r="N82" s="111"/>
      <c r="O82" s="111"/>
      <c r="P82" s="111"/>
      <c r="Q82" s="111"/>
      <c r="R82" s="31">
        <v>112.89195554120688</v>
      </c>
      <c r="S82" s="111" t="s">
        <v>407</v>
      </c>
      <c r="T82" s="111"/>
      <c r="U82" s="94"/>
      <c r="V82" s="39"/>
      <c r="W82" s="94"/>
      <c r="X82" s="39"/>
      <c r="Y82" s="173"/>
      <c r="Z82" s="169"/>
      <c r="AA82" s="275"/>
      <c r="AB82" s="39"/>
    </row>
    <row r="83" spans="1:28" ht="21.75" customHeight="1" hidden="1">
      <c r="A83" s="2"/>
      <c r="B83" s="74"/>
      <c r="C83" s="245" t="s">
        <v>377</v>
      </c>
      <c r="D83" s="3"/>
      <c r="E83" s="111"/>
      <c r="F83" s="31"/>
      <c r="G83" s="111"/>
      <c r="H83" s="31"/>
      <c r="I83" s="31"/>
      <c r="J83" s="111"/>
      <c r="K83" s="111"/>
      <c r="L83" s="111"/>
      <c r="M83" s="111"/>
      <c r="N83" s="111"/>
      <c r="O83" s="111"/>
      <c r="P83" s="111"/>
      <c r="Q83" s="111"/>
      <c r="R83" s="31"/>
      <c r="S83" s="111"/>
      <c r="T83" s="111"/>
      <c r="U83" s="94"/>
      <c r="V83" s="39"/>
      <c r="W83" s="94"/>
      <c r="X83" s="39"/>
      <c r="Y83" s="173"/>
      <c r="Z83" s="169"/>
      <c r="AA83" s="275"/>
      <c r="AB83" s="39"/>
    </row>
    <row r="84" spans="1:28" ht="45.75" customHeight="1" hidden="1">
      <c r="A84" s="2"/>
      <c r="B84" s="74"/>
      <c r="C84" s="29" t="s">
        <v>615</v>
      </c>
      <c r="D84" s="3"/>
      <c r="E84" s="111"/>
      <c r="F84" s="31"/>
      <c r="G84" s="111"/>
      <c r="H84" s="31"/>
      <c r="I84" s="31"/>
      <c r="J84" s="111"/>
      <c r="K84" s="111"/>
      <c r="L84" s="111"/>
      <c r="M84" s="111"/>
      <c r="N84" s="111"/>
      <c r="O84" s="111"/>
      <c r="P84" s="111"/>
      <c r="Q84" s="111"/>
      <c r="R84" s="31"/>
      <c r="S84" s="111"/>
      <c r="T84" s="301">
        <v>0</v>
      </c>
      <c r="U84" s="94"/>
      <c r="V84" s="284">
        <v>185110</v>
      </c>
      <c r="W84" s="94"/>
      <c r="X84" s="284">
        <v>204917</v>
      </c>
      <c r="Y84" s="173"/>
      <c r="Z84" s="169"/>
      <c r="AA84" s="275">
        <v>214138</v>
      </c>
      <c r="AB84" s="284">
        <v>223560</v>
      </c>
    </row>
    <row r="85" spans="1:28" ht="33.75" customHeight="1" hidden="1">
      <c r="A85" s="2"/>
      <c r="B85" s="74"/>
      <c r="C85" s="243" t="s">
        <v>91</v>
      </c>
      <c r="D85" s="3"/>
      <c r="E85" s="111"/>
      <c r="F85" s="31"/>
      <c r="G85" s="111"/>
      <c r="H85" s="31"/>
      <c r="I85" s="31"/>
      <c r="J85" s="111"/>
      <c r="K85" s="111"/>
      <c r="L85" s="111"/>
      <c r="M85" s="111"/>
      <c r="N85" s="111"/>
      <c r="O85" s="111"/>
      <c r="P85" s="111"/>
      <c r="Q85" s="111"/>
      <c r="R85" s="31"/>
      <c r="S85" s="111"/>
      <c r="T85" s="111"/>
      <c r="U85" s="94"/>
      <c r="V85" s="39"/>
      <c r="W85" s="94"/>
      <c r="X85" s="267">
        <v>1</v>
      </c>
      <c r="Y85" s="173"/>
      <c r="Z85" s="169"/>
      <c r="AA85" s="267">
        <v>1</v>
      </c>
      <c r="AB85" s="267">
        <v>1</v>
      </c>
    </row>
    <row r="86" spans="1:28" ht="34.5" customHeight="1" hidden="1">
      <c r="A86" s="2"/>
      <c r="B86" s="74"/>
      <c r="C86" s="245" t="s">
        <v>378</v>
      </c>
      <c r="D86" s="3"/>
      <c r="E86" s="175"/>
      <c r="F86" s="169"/>
      <c r="G86" s="113"/>
      <c r="H86" s="31"/>
      <c r="I86" s="108"/>
      <c r="J86" s="108"/>
      <c r="K86" s="108"/>
      <c r="L86" s="108"/>
      <c r="M86" s="108"/>
      <c r="N86" s="108"/>
      <c r="O86" s="108"/>
      <c r="P86" s="108"/>
      <c r="Q86" s="108"/>
      <c r="R86" s="31"/>
      <c r="S86" s="108"/>
      <c r="T86" s="108"/>
      <c r="U86" s="94"/>
      <c r="V86" s="39"/>
      <c r="W86" s="94"/>
      <c r="X86" s="39"/>
      <c r="Y86" s="173"/>
      <c r="Z86" s="169"/>
      <c r="AA86" s="275"/>
      <c r="AB86" s="39"/>
    </row>
    <row r="87" spans="1:28" ht="45" customHeight="1" hidden="1">
      <c r="A87" s="2"/>
      <c r="B87" s="74"/>
      <c r="C87" s="29" t="s">
        <v>615</v>
      </c>
      <c r="D87" s="3" t="s">
        <v>306</v>
      </c>
      <c r="E87" s="189" t="s">
        <v>771</v>
      </c>
      <c r="F87" s="31">
        <v>1019.4</v>
      </c>
      <c r="G87" s="189" t="s">
        <v>771</v>
      </c>
      <c r="H87" s="31">
        <v>499.4</v>
      </c>
      <c r="I87" s="31">
        <v>853.1</v>
      </c>
      <c r="J87" s="108"/>
      <c r="K87" s="27">
        <v>853.1</v>
      </c>
      <c r="L87" s="108"/>
      <c r="M87" s="108">
        <v>334.3</v>
      </c>
      <c r="N87" s="108">
        <v>422.2</v>
      </c>
      <c r="O87" s="108">
        <v>520.2</v>
      </c>
      <c r="P87" s="108"/>
      <c r="Q87" s="108">
        <v>388.7</v>
      </c>
      <c r="R87" s="108">
        <v>964</v>
      </c>
      <c r="S87" s="108"/>
      <c r="T87" s="310">
        <v>1061.8</v>
      </c>
      <c r="U87" s="31">
        <v>1007</v>
      </c>
      <c r="V87" s="27">
        <v>1199</v>
      </c>
      <c r="W87" s="31">
        <v>1053</v>
      </c>
      <c r="X87" s="27">
        <v>1327</v>
      </c>
      <c r="Y87" s="173"/>
      <c r="Z87" s="169">
        <v>1101</v>
      </c>
      <c r="AA87" s="275">
        <v>1387</v>
      </c>
      <c r="AB87" s="275">
        <v>1448</v>
      </c>
    </row>
    <row r="88" spans="1:28" ht="45" customHeight="1" hidden="1">
      <c r="A88" s="2"/>
      <c r="B88" s="74"/>
      <c r="C88" s="243" t="s">
        <v>91</v>
      </c>
      <c r="D88" s="3" t="s">
        <v>305</v>
      </c>
      <c r="E88" s="189"/>
      <c r="F88" s="31">
        <v>58.2</v>
      </c>
      <c r="G88" s="189"/>
      <c r="H88" s="31"/>
      <c r="I88" s="31"/>
      <c r="J88" s="108"/>
      <c r="K88" s="300">
        <f>K87/F87</f>
        <v>0.8368648224445753</v>
      </c>
      <c r="L88" s="108"/>
      <c r="M88" s="108"/>
      <c r="N88" s="108"/>
      <c r="O88" s="108"/>
      <c r="P88" s="108"/>
      <c r="Q88" s="108"/>
      <c r="R88" s="108">
        <v>109.8</v>
      </c>
      <c r="S88" s="108"/>
      <c r="T88" s="300">
        <v>1.188</v>
      </c>
      <c r="U88" s="31">
        <v>100</v>
      </c>
      <c r="V88" s="300">
        <v>1</v>
      </c>
      <c r="W88" s="31">
        <v>100</v>
      </c>
      <c r="X88" s="300">
        <v>1</v>
      </c>
      <c r="Y88" s="173"/>
      <c r="Z88" s="169">
        <v>100</v>
      </c>
      <c r="AA88" s="300">
        <v>1</v>
      </c>
      <c r="AB88" s="300">
        <v>1</v>
      </c>
    </row>
    <row r="89" spans="1:28" ht="45" customHeight="1" hidden="1">
      <c r="A89" s="2"/>
      <c r="B89" s="74"/>
      <c r="C89" s="243"/>
      <c r="D89" s="3"/>
      <c r="E89" s="189"/>
      <c r="F89" s="31"/>
      <c r="G89" s="189"/>
      <c r="H89" s="31"/>
      <c r="I89" s="31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31"/>
      <c r="V89" s="27"/>
      <c r="W89" s="31"/>
      <c r="X89" s="27"/>
      <c r="Y89" s="173"/>
      <c r="Z89" s="169"/>
      <c r="AA89" s="275"/>
      <c r="AB89" s="39"/>
    </row>
    <row r="90" spans="1:28" ht="19.5" customHeight="1" hidden="1">
      <c r="A90" s="2"/>
      <c r="B90" s="74"/>
      <c r="C90" s="244" t="s">
        <v>144</v>
      </c>
      <c r="D90" s="3"/>
      <c r="E90" s="189"/>
      <c r="F90" s="31"/>
      <c r="G90" s="189"/>
      <c r="H90" s="31"/>
      <c r="I90" s="31"/>
      <c r="J90" s="108"/>
      <c r="K90" s="108"/>
      <c r="L90" s="108"/>
      <c r="M90" s="108">
        <v>1002.9</v>
      </c>
      <c r="N90" s="108">
        <v>1013.3</v>
      </c>
      <c r="O90" s="108">
        <v>1040.4</v>
      </c>
      <c r="P90" s="108"/>
      <c r="Q90" s="108"/>
      <c r="R90" s="31"/>
      <c r="S90" s="108"/>
      <c r="T90" s="108"/>
      <c r="U90" s="31"/>
      <c r="V90" s="27"/>
      <c r="W90" s="31"/>
      <c r="X90" s="27"/>
      <c r="Y90" s="173"/>
      <c r="Z90" s="169"/>
      <c r="AA90" s="275"/>
      <c r="AB90" s="39"/>
    </row>
    <row r="91" spans="1:28" s="59" customFormat="1" ht="19.5" customHeight="1" hidden="1">
      <c r="A91" s="57"/>
      <c r="B91" s="76"/>
      <c r="C91" s="58" t="s">
        <v>368</v>
      </c>
      <c r="D91" s="268" t="s">
        <v>305</v>
      </c>
      <c r="E91" s="180"/>
      <c r="F91" s="110"/>
      <c r="G91" s="180"/>
      <c r="H91" s="110"/>
      <c r="I91" s="110">
        <f>I87/F87</f>
        <v>0.8368648224445753</v>
      </c>
      <c r="J91" s="110"/>
      <c r="K91" s="110"/>
      <c r="L91" s="110"/>
      <c r="M91" s="110"/>
      <c r="N91" s="110"/>
      <c r="O91" s="110"/>
      <c r="P91" s="110"/>
      <c r="Q91" s="110"/>
      <c r="R91" s="110">
        <f>R87/I87</f>
        <v>1.1299964834134333</v>
      </c>
      <c r="S91" s="181"/>
      <c r="T91" s="110"/>
      <c r="U91" s="160">
        <v>1.058</v>
      </c>
      <c r="V91" s="63"/>
      <c r="W91" s="160">
        <v>1.055</v>
      </c>
      <c r="X91" s="63"/>
      <c r="Y91" s="161"/>
      <c r="Z91" s="184"/>
      <c r="AA91" s="273"/>
      <c r="AB91" s="63"/>
    </row>
    <row r="92" spans="1:28" ht="19.5" customHeight="1" hidden="1">
      <c r="A92" s="2"/>
      <c r="B92" s="74"/>
      <c r="C92" s="244" t="s">
        <v>64</v>
      </c>
      <c r="D92" s="3" t="s">
        <v>305</v>
      </c>
      <c r="E92" s="191" t="s">
        <v>770</v>
      </c>
      <c r="F92" s="31">
        <v>77.3</v>
      </c>
      <c r="G92" s="191" t="s">
        <v>773</v>
      </c>
      <c r="H92" s="31">
        <v>206.9</v>
      </c>
      <c r="I92" s="108"/>
      <c r="J92" s="108"/>
      <c r="K92" s="108"/>
      <c r="L92" s="108"/>
      <c r="M92" s="108"/>
      <c r="N92" s="108"/>
      <c r="O92" s="108"/>
      <c r="P92" s="108"/>
      <c r="Q92" s="108"/>
      <c r="R92" s="31"/>
      <c r="S92" s="108"/>
      <c r="T92" s="108"/>
      <c r="U92" s="94"/>
      <c r="V92" s="39"/>
      <c r="W92" s="94"/>
      <c r="X92" s="39"/>
      <c r="Y92" s="173"/>
      <c r="Z92" s="169"/>
      <c r="AA92" s="275"/>
      <c r="AB92" s="39"/>
    </row>
    <row r="93" spans="1:28" ht="19.5" customHeight="1" hidden="1">
      <c r="A93" s="2"/>
      <c r="B93" s="74"/>
      <c r="C93" s="244" t="s">
        <v>409</v>
      </c>
      <c r="D93" s="3"/>
      <c r="E93" s="111" t="s">
        <v>407</v>
      </c>
      <c r="F93" s="31">
        <v>107.65459302192728</v>
      </c>
      <c r="G93" s="111" t="s">
        <v>407</v>
      </c>
      <c r="H93" s="31"/>
      <c r="I93" s="31">
        <v>109.59135491282544</v>
      </c>
      <c r="J93" s="111" t="s">
        <v>407</v>
      </c>
      <c r="K93" s="111"/>
      <c r="L93" s="111"/>
      <c r="M93" s="111"/>
      <c r="N93" s="111"/>
      <c r="O93" s="111"/>
      <c r="P93" s="111"/>
      <c r="Q93" s="111"/>
      <c r="R93" s="31">
        <v>107.43496402420985</v>
      </c>
      <c r="S93" s="111" t="s">
        <v>407</v>
      </c>
      <c r="T93" s="111"/>
      <c r="U93" s="94"/>
      <c r="V93" s="39"/>
      <c r="W93" s="94"/>
      <c r="X93" s="39"/>
      <c r="Y93" s="173"/>
      <c r="Z93" s="169"/>
      <c r="AA93" s="275"/>
      <c r="AB93" s="39"/>
    </row>
    <row r="94" spans="1:28" ht="35.25" customHeight="1" hidden="1">
      <c r="A94" s="2"/>
      <c r="B94" s="74"/>
      <c r="C94" s="245" t="s">
        <v>379</v>
      </c>
      <c r="D94" s="3"/>
      <c r="E94" s="147"/>
      <c r="F94" s="147"/>
      <c r="G94" s="147"/>
      <c r="H94" s="31"/>
      <c r="I94" s="108"/>
      <c r="J94" s="108"/>
      <c r="K94" s="108"/>
      <c r="L94" s="108"/>
      <c r="M94" s="108"/>
      <c r="N94" s="108"/>
      <c r="O94" s="108"/>
      <c r="P94" s="108"/>
      <c r="Q94" s="108"/>
      <c r="R94" s="31"/>
      <c r="S94" s="108"/>
      <c r="T94" s="108"/>
      <c r="U94" s="94"/>
      <c r="V94" s="39"/>
      <c r="W94" s="94"/>
      <c r="X94" s="39"/>
      <c r="Y94" s="173"/>
      <c r="Z94" s="169"/>
      <c r="AA94" s="275"/>
      <c r="AB94" s="39"/>
    </row>
    <row r="95" spans="1:28" ht="44.25" customHeight="1" hidden="1">
      <c r="A95" s="2"/>
      <c r="B95" s="74"/>
      <c r="C95" s="29" t="s">
        <v>615</v>
      </c>
      <c r="D95" s="3" t="s">
        <v>306</v>
      </c>
      <c r="E95" s="191" t="s">
        <v>771</v>
      </c>
      <c r="F95" s="31">
        <v>1216641.7</v>
      </c>
      <c r="G95" s="191" t="s">
        <v>771</v>
      </c>
      <c r="H95" s="31">
        <v>530765.8</v>
      </c>
      <c r="I95" s="31">
        <v>859387.9</v>
      </c>
      <c r="J95" s="108"/>
      <c r="K95" s="27">
        <v>859387.9</v>
      </c>
      <c r="L95" s="108"/>
      <c r="M95" s="108">
        <v>331430</v>
      </c>
      <c r="N95" s="108">
        <v>400462.3</v>
      </c>
      <c r="O95" s="108">
        <v>476575.2</v>
      </c>
      <c r="P95" s="108"/>
      <c r="Q95" s="108">
        <v>397058.8</v>
      </c>
      <c r="R95" s="31">
        <v>989100</v>
      </c>
      <c r="S95" s="108"/>
      <c r="T95" s="310">
        <v>1094875.7</v>
      </c>
      <c r="U95" s="31">
        <v>1038613</v>
      </c>
      <c r="V95" s="27">
        <v>1176991</v>
      </c>
      <c r="W95" s="31">
        <v>1083274</v>
      </c>
      <c r="X95" s="27">
        <v>1237018</v>
      </c>
      <c r="Y95" s="173"/>
      <c r="Z95" s="169">
        <v>1138520.6</v>
      </c>
      <c r="AA95" s="275">
        <v>1308765</v>
      </c>
      <c r="AB95" s="275">
        <v>1378130</v>
      </c>
    </row>
    <row r="96" spans="1:28" ht="40.5" customHeight="1" hidden="1">
      <c r="A96" s="2"/>
      <c r="B96" s="74"/>
      <c r="C96" s="243" t="s">
        <v>91</v>
      </c>
      <c r="D96" s="3" t="s">
        <v>305</v>
      </c>
      <c r="E96" s="191"/>
      <c r="F96" s="31">
        <v>96.4</v>
      </c>
      <c r="G96" s="191"/>
      <c r="H96" s="31"/>
      <c r="I96" s="31"/>
      <c r="J96" s="108"/>
      <c r="K96" s="297">
        <f>K95/F95</f>
        <v>0.7063607140869823</v>
      </c>
      <c r="L96" s="108"/>
      <c r="M96" s="108">
        <v>994290</v>
      </c>
      <c r="N96" s="108">
        <v>961109.5</v>
      </c>
      <c r="O96" s="108">
        <v>953150.4</v>
      </c>
      <c r="P96" s="108"/>
      <c r="Q96" s="108"/>
      <c r="R96" s="31">
        <v>110.2</v>
      </c>
      <c r="S96" s="108"/>
      <c r="T96" s="300">
        <v>1.184</v>
      </c>
      <c r="U96" s="31">
        <v>102.9</v>
      </c>
      <c r="V96" s="300">
        <v>1</v>
      </c>
      <c r="W96" s="31">
        <v>100</v>
      </c>
      <c r="X96" s="300">
        <v>1</v>
      </c>
      <c r="Y96" s="173"/>
      <c r="Z96" s="169">
        <v>100.3</v>
      </c>
      <c r="AA96" s="300">
        <v>1</v>
      </c>
      <c r="AB96" s="300">
        <v>1</v>
      </c>
    </row>
    <row r="97" spans="1:28" ht="19.5" customHeight="1" hidden="1">
      <c r="A97" s="2"/>
      <c r="B97" s="74"/>
      <c r="C97" s="244" t="s">
        <v>949</v>
      </c>
      <c r="D97" s="3" t="s">
        <v>306</v>
      </c>
      <c r="E97" s="191"/>
      <c r="F97" s="31">
        <v>1106544</v>
      </c>
      <c r="G97" s="191"/>
      <c r="H97" s="31"/>
      <c r="I97" s="31">
        <v>858372</v>
      </c>
      <c r="J97" s="108"/>
      <c r="K97" s="27">
        <v>858372</v>
      </c>
      <c r="L97" s="108"/>
      <c r="M97" s="108"/>
      <c r="N97" s="108"/>
      <c r="O97" s="108"/>
      <c r="P97" s="108"/>
      <c r="Q97" s="108"/>
      <c r="R97" s="31">
        <v>900000</v>
      </c>
      <c r="S97" s="108"/>
      <c r="T97" s="108"/>
      <c r="U97" s="31">
        <v>945000</v>
      </c>
      <c r="V97" s="27"/>
      <c r="W97" s="31">
        <v>985300</v>
      </c>
      <c r="X97" s="27"/>
      <c r="Y97" s="173"/>
      <c r="Z97" s="169">
        <v>1035600</v>
      </c>
      <c r="AA97" s="275"/>
      <c r="AB97" s="39"/>
    </row>
    <row r="98" spans="1:38" s="66" customFormat="1" ht="19.5" customHeight="1" hidden="1">
      <c r="A98" s="65"/>
      <c r="B98" s="78"/>
      <c r="C98" s="29" t="s">
        <v>614</v>
      </c>
      <c r="D98" s="3" t="s">
        <v>306</v>
      </c>
      <c r="E98" s="191"/>
      <c r="F98" s="31">
        <v>1106544</v>
      </c>
      <c r="G98" s="191"/>
      <c r="H98" s="31"/>
      <c r="I98" s="31">
        <v>858372</v>
      </c>
      <c r="J98" s="108"/>
      <c r="K98" s="27">
        <v>858372</v>
      </c>
      <c r="L98" s="108"/>
      <c r="M98" s="108"/>
      <c r="N98" s="108"/>
      <c r="O98" s="108"/>
      <c r="P98" s="108"/>
      <c r="Q98" s="108"/>
      <c r="R98" s="31">
        <v>900000</v>
      </c>
      <c r="S98" s="108"/>
      <c r="T98" s="108"/>
      <c r="U98" s="31">
        <v>945000</v>
      </c>
      <c r="V98" s="27"/>
      <c r="W98" s="31">
        <v>985300</v>
      </c>
      <c r="X98" s="27"/>
      <c r="Y98" s="173"/>
      <c r="Z98" s="169">
        <v>1035600</v>
      </c>
      <c r="AA98" s="275"/>
      <c r="AB98" s="39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28" s="59" customFormat="1" ht="32.25" customHeight="1" hidden="1">
      <c r="A99" s="57"/>
      <c r="B99" s="76"/>
      <c r="C99" s="243" t="s">
        <v>143</v>
      </c>
      <c r="D99" s="268" t="s">
        <v>305</v>
      </c>
      <c r="E99" s="180"/>
      <c r="F99" s="110"/>
      <c r="G99" s="180"/>
      <c r="H99" s="110"/>
      <c r="I99" s="110">
        <f>I97/F97</f>
        <v>0.775723333188739</v>
      </c>
      <c r="J99" s="110"/>
      <c r="K99" s="268" t="e">
        <f>K97/H97</f>
        <v>#DIV/0!</v>
      </c>
      <c r="L99" s="110"/>
      <c r="M99" s="110"/>
      <c r="N99" s="110"/>
      <c r="O99" s="110"/>
      <c r="P99" s="110"/>
      <c r="Q99" s="110"/>
      <c r="R99" s="110">
        <f>R97/I97</f>
        <v>1.0484964560819785</v>
      </c>
      <c r="S99" s="181"/>
      <c r="T99" s="110"/>
      <c r="U99" s="160">
        <f>U97/R97</f>
        <v>1.05</v>
      </c>
      <c r="V99" s="63"/>
      <c r="W99" s="160">
        <f>W97/U97</f>
        <v>1.0426455026455026</v>
      </c>
      <c r="X99" s="63"/>
      <c r="Y99" s="161"/>
      <c r="Z99" s="162">
        <f>Z98/W98</f>
        <v>1.0510504414899016</v>
      </c>
      <c r="AA99" s="286"/>
      <c r="AB99" s="63"/>
    </row>
    <row r="100" spans="1:28" ht="19.5" customHeight="1" hidden="1">
      <c r="A100" s="2"/>
      <c r="B100" s="74"/>
      <c r="C100" s="246" t="s">
        <v>64</v>
      </c>
      <c r="D100" s="3" t="s">
        <v>305</v>
      </c>
      <c r="E100" s="191" t="s">
        <v>770</v>
      </c>
      <c r="F100" s="31">
        <v>109.6</v>
      </c>
      <c r="G100" s="191" t="s">
        <v>773</v>
      </c>
      <c r="H100" s="31">
        <v>84.6</v>
      </c>
      <c r="I100" s="108"/>
      <c r="J100" s="108"/>
      <c r="K100" s="4"/>
      <c r="L100" s="108"/>
      <c r="M100" s="108"/>
      <c r="N100" s="108"/>
      <c r="O100" s="108"/>
      <c r="P100" s="108"/>
      <c r="Q100" s="108"/>
      <c r="R100" s="31"/>
      <c r="S100" s="108"/>
      <c r="T100" s="108"/>
      <c r="U100" s="94"/>
      <c r="V100" s="39"/>
      <c r="W100" s="94"/>
      <c r="X100" s="39"/>
      <c r="Y100" s="173"/>
      <c r="Z100" s="169"/>
      <c r="AA100" s="275"/>
      <c r="AB100" s="39"/>
    </row>
    <row r="101" spans="1:28" ht="19.5" customHeight="1" hidden="1">
      <c r="A101" s="2"/>
      <c r="B101" s="74"/>
      <c r="C101" s="244" t="s">
        <v>409</v>
      </c>
      <c r="D101" s="3"/>
      <c r="E101" s="111" t="s">
        <v>407</v>
      </c>
      <c r="F101" s="31">
        <v>116.66136892059174</v>
      </c>
      <c r="G101" s="111" t="s">
        <v>407</v>
      </c>
      <c r="H101" s="31"/>
      <c r="I101" s="31">
        <v>118.75125579587282</v>
      </c>
      <c r="J101" s="111" t="s">
        <v>407</v>
      </c>
      <c r="K101" s="27">
        <v>118.75125579587282</v>
      </c>
      <c r="L101" s="111"/>
      <c r="M101" s="111"/>
      <c r="N101" s="111"/>
      <c r="O101" s="111"/>
      <c r="P101" s="111"/>
      <c r="Q101" s="111"/>
      <c r="R101" s="31">
        <v>114.15533113706324</v>
      </c>
      <c r="S101" s="111" t="s">
        <v>407</v>
      </c>
      <c r="T101" s="111"/>
      <c r="U101" s="94"/>
      <c r="V101" s="39"/>
      <c r="W101" s="94"/>
      <c r="X101" s="39"/>
      <c r="Y101" s="173"/>
      <c r="Z101" s="169"/>
      <c r="AA101" s="275"/>
      <c r="AB101" s="39"/>
    </row>
    <row r="102" spans="1:38" s="120" customFormat="1" ht="36" customHeight="1" hidden="1">
      <c r="A102" s="118"/>
      <c r="B102" s="119"/>
      <c r="C102" s="247" t="s">
        <v>616</v>
      </c>
      <c r="D102" s="3"/>
      <c r="E102" s="147"/>
      <c r="F102" s="147"/>
      <c r="G102" s="147"/>
      <c r="H102" s="31"/>
      <c r="I102" s="108"/>
      <c r="J102" s="108"/>
      <c r="K102" s="4"/>
      <c r="L102" s="108"/>
      <c r="M102" s="108"/>
      <c r="N102" s="108"/>
      <c r="O102" s="108"/>
      <c r="P102" s="108"/>
      <c r="Q102" s="108"/>
      <c r="R102" s="31"/>
      <c r="S102" s="108"/>
      <c r="T102" s="108"/>
      <c r="U102" s="94"/>
      <c r="V102" s="39"/>
      <c r="W102" s="94"/>
      <c r="X102" s="39"/>
      <c r="Y102" s="173"/>
      <c r="Z102" s="169"/>
      <c r="AA102" s="275"/>
      <c r="AB102" s="39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s="120" customFormat="1" ht="45.75" customHeight="1" hidden="1">
      <c r="A103" s="118"/>
      <c r="B103" s="119"/>
      <c r="C103" s="29" t="s">
        <v>615</v>
      </c>
      <c r="D103" s="3" t="s">
        <v>306</v>
      </c>
      <c r="E103" s="191" t="s">
        <v>771</v>
      </c>
      <c r="F103" s="31">
        <v>460.9</v>
      </c>
      <c r="G103" s="191" t="s">
        <v>771</v>
      </c>
      <c r="H103" s="31">
        <v>444.9</v>
      </c>
      <c r="I103" s="31">
        <v>0</v>
      </c>
      <c r="J103" s="108"/>
      <c r="K103" s="27">
        <v>0</v>
      </c>
      <c r="L103" s="108"/>
      <c r="M103" s="31">
        <v>0</v>
      </c>
      <c r="N103" s="31">
        <v>0</v>
      </c>
      <c r="O103" s="31">
        <v>0</v>
      </c>
      <c r="P103" s="31"/>
      <c r="Q103" s="31"/>
      <c r="R103" s="31">
        <f>I103*R108/100</f>
        <v>0</v>
      </c>
      <c r="S103" s="108"/>
      <c r="T103" s="108"/>
      <c r="U103" s="31"/>
      <c r="V103" s="27"/>
      <c r="W103" s="31"/>
      <c r="X103" s="27"/>
      <c r="Y103" s="173"/>
      <c r="Z103" s="169"/>
      <c r="AA103" s="275"/>
      <c r="AB103" s="39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s="120" customFormat="1" ht="19.5" customHeight="1" hidden="1">
      <c r="A104" s="118"/>
      <c r="B104" s="119"/>
      <c r="C104" s="244" t="s">
        <v>949</v>
      </c>
      <c r="D104" s="3"/>
      <c r="E104" s="191"/>
      <c r="F104" s="31">
        <f>SUM(F105)</f>
        <v>190.9</v>
      </c>
      <c r="G104" s="191"/>
      <c r="H104" s="31"/>
      <c r="I104" s="31">
        <f>SUM(I105)</f>
        <v>0</v>
      </c>
      <c r="J104" s="108"/>
      <c r="K104" s="27">
        <f>SUM(K105)</f>
        <v>0</v>
      </c>
      <c r="L104" s="108"/>
      <c r="M104" s="31"/>
      <c r="N104" s="31"/>
      <c r="O104" s="31"/>
      <c r="P104" s="31"/>
      <c r="Q104" s="31"/>
      <c r="R104" s="31">
        <f aca="true" t="shared" si="0" ref="R104:Z104">SUM(R105)</f>
        <v>0</v>
      </c>
      <c r="S104" s="31">
        <f t="shared" si="0"/>
        <v>0</v>
      </c>
      <c r="T104" s="31"/>
      <c r="U104" s="31">
        <f t="shared" si="0"/>
        <v>0</v>
      </c>
      <c r="V104" s="27"/>
      <c r="W104" s="31">
        <f t="shared" si="0"/>
        <v>0</v>
      </c>
      <c r="X104" s="27"/>
      <c r="Y104" s="290">
        <f t="shared" si="0"/>
        <v>0</v>
      </c>
      <c r="Z104" s="31">
        <f t="shared" si="0"/>
        <v>0</v>
      </c>
      <c r="AA104" s="27"/>
      <c r="AB104" s="39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s="120" customFormat="1" ht="19.5" customHeight="1" hidden="1">
      <c r="A105" s="118"/>
      <c r="B105" s="119"/>
      <c r="C105" s="29" t="s">
        <v>848</v>
      </c>
      <c r="D105" s="3" t="s">
        <v>306</v>
      </c>
      <c r="E105" s="191"/>
      <c r="F105" s="31">
        <v>190.9</v>
      </c>
      <c r="G105" s="191"/>
      <c r="H105" s="31"/>
      <c r="I105" s="31">
        <v>0</v>
      </c>
      <c r="J105" s="108"/>
      <c r="K105" s="27">
        <v>0</v>
      </c>
      <c r="L105" s="108"/>
      <c r="M105" s="108"/>
      <c r="N105" s="108"/>
      <c r="O105" s="108"/>
      <c r="P105" s="108"/>
      <c r="Q105" s="108"/>
      <c r="R105" s="31">
        <v>0</v>
      </c>
      <c r="S105" s="108"/>
      <c r="T105" s="108"/>
      <c r="U105" s="31">
        <v>0</v>
      </c>
      <c r="V105" s="27"/>
      <c r="W105" s="31">
        <v>0</v>
      </c>
      <c r="X105" s="27"/>
      <c r="Y105" s="290">
        <v>0</v>
      </c>
      <c r="Z105" s="31">
        <v>0</v>
      </c>
      <c r="AA105" s="27"/>
      <c r="AB105" s="39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s="123" customFormat="1" ht="30.75" customHeight="1" hidden="1">
      <c r="A106" s="121"/>
      <c r="B106" s="122"/>
      <c r="C106" s="243" t="s">
        <v>143</v>
      </c>
      <c r="D106" s="268" t="s">
        <v>305</v>
      </c>
      <c r="E106" s="180"/>
      <c r="F106" s="110"/>
      <c r="G106" s="180"/>
      <c r="H106" s="110"/>
      <c r="I106" s="110">
        <f>I103/F103</f>
        <v>0</v>
      </c>
      <c r="J106" s="110"/>
      <c r="K106" s="268">
        <f>K103/H103</f>
        <v>0</v>
      </c>
      <c r="L106" s="110"/>
      <c r="M106" s="110"/>
      <c r="N106" s="110"/>
      <c r="O106" s="110"/>
      <c r="P106" s="110"/>
      <c r="Q106" s="110"/>
      <c r="R106" s="110"/>
      <c r="S106" s="181"/>
      <c r="T106" s="110"/>
      <c r="U106" s="160"/>
      <c r="V106" s="63"/>
      <c r="W106" s="160"/>
      <c r="X106" s="63"/>
      <c r="Y106" s="161"/>
      <c r="Z106" s="184"/>
      <c r="AA106" s="273"/>
      <c r="AB106" s="63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</row>
    <row r="107" spans="1:38" s="120" customFormat="1" ht="22.5" customHeight="1" hidden="1">
      <c r="A107" s="118"/>
      <c r="B107" s="119"/>
      <c r="C107" s="248" t="s">
        <v>64</v>
      </c>
      <c r="D107" s="3" t="s">
        <v>305</v>
      </c>
      <c r="E107" s="191" t="s">
        <v>770</v>
      </c>
      <c r="F107" s="31">
        <v>100</v>
      </c>
      <c r="G107" s="191" t="s">
        <v>773</v>
      </c>
      <c r="H107" s="31">
        <v>100</v>
      </c>
      <c r="I107" s="108"/>
      <c r="J107" s="108"/>
      <c r="K107" s="4"/>
      <c r="L107" s="108"/>
      <c r="M107" s="108"/>
      <c r="N107" s="108"/>
      <c r="O107" s="108"/>
      <c r="P107" s="108"/>
      <c r="Q107" s="108"/>
      <c r="R107" s="31"/>
      <c r="S107" s="108"/>
      <c r="T107" s="108"/>
      <c r="U107" s="94"/>
      <c r="V107" s="39"/>
      <c r="W107" s="94"/>
      <c r="X107" s="39"/>
      <c r="Y107" s="173"/>
      <c r="Z107" s="169"/>
      <c r="AA107" s="275"/>
      <c r="AB107" s="39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s="120" customFormat="1" ht="22.5" customHeight="1" hidden="1">
      <c r="A108" s="118"/>
      <c r="B108" s="119"/>
      <c r="C108" s="244" t="s">
        <v>409</v>
      </c>
      <c r="D108" s="3"/>
      <c r="E108" s="111" t="s">
        <v>407</v>
      </c>
      <c r="F108" s="31">
        <v>110.26523743246915</v>
      </c>
      <c r="G108" s="111" t="s">
        <v>407</v>
      </c>
      <c r="H108" s="31"/>
      <c r="I108" s="31">
        <v>106.79653721075769</v>
      </c>
      <c r="J108" s="111" t="s">
        <v>407</v>
      </c>
      <c r="K108" s="27">
        <v>106.79653721075769</v>
      </c>
      <c r="L108" s="111"/>
      <c r="M108" s="111"/>
      <c r="N108" s="111"/>
      <c r="O108" s="111"/>
      <c r="P108" s="111"/>
      <c r="Q108" s="111"/>
      <c r="R108" s="31">
        <v>107.84053001624471</v>
      </c>
      <c r="S108" s="111" t="s">
        <v>407</v>
      </c>
      <c r="T108" s="111"/>
      <c r="U108" s="94"/>
      <c r="V108" s="39"/>
      <c r="W108" s="94"/>
      <c r="X108" s="39"/>
      <c r="Y108" s="173"/>
      <c r="Z108" s="169"/>
      <c r="AA108" s="275"/>
      <c r="AB108" s="39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28" ht="22.5" customHeight="1" hidden="1">
      <c r="A109" s="2"/>
      <c r="B109" s="74"/>
      <c r="C109" s="247" t="s">
        <v>426</v>
      </c>
      <c r="D109" s="3"/>
      <c r="E109" s="192"/>
      <c r="F109" s="31"/>
      <c r="G109" s="113"/>
      <c r="H109" s="31"/>
      <c r="I109" s="108"/>
      <c r="J109" s="108"/>
      <c r="K109" s="4"/>
      <c r="L109" s="108"/>
      <c r="M109" s="108"/>
      <c r="N109" s="108"/>
      <c r="O109" s="108"/>
      <c r="P109" s="108"/>
      <c r="Q109" s="108"/>
      <c r="R109" s="31"/>
      <c r="S109" s="108"/>
      <c r="T109" s="108"/>
      <c r="U109" s="94"/>
      <c r="V109" s="39"/>
      <c r="W109" s="94"/>
      <c r="X109" s="39"/>
      <c r="Y109" s="173"/>
      <c r="Z109" s="169"/>
      <c r="AA109" s="275"/>
      <c r="AB109" s="39"/>
    </row>
    <row r="110" spans="1:29" ht="45" customHeight="1" hidden="1">
      <c r="A110" s="2"/>
      <c r="B110" s="74"/>
      <c r="C110" s="29" t="s">
        <v>615</v>
      </c>
      <c r="D110" s="3" t="s">
        <v>306</v>
      </c>
      <c r="E110" s="191" t="s">
        <v>771</v>
      </c>
      <c r="F110" s="31">
        <v>1799624.3</v>
      </c>
      <c r="G110" s="191" t="s">
        <v>771</v>
      </c>
      <c r="H110" s="31">
        <v>987450.2</v>
      </c>
      <c r="I110" s="31">
        <v>824356.3</v>
      </c>
      <c r="J110" s="108"/>
      <c r="K110" s="27">
        <v>824356.3</v>
      </c>
      <c r="L110" s="108"/>
      <c r="M110" s="137">
        <v>216936</v>
      </c>
      <c r="N110" s="108">
        <v>330953.6</v>
      </c>
      <c r="O110" s="137">
        <v>402832</v>
      </c>
      <c r="P110" s="137"/>
      <c r="Q110" s="137">
        <v>343855.2</v>
      </c>
      <c r="R110" s="137">
        <v>734501.5</v>
      </c>
      <c r="S110" s="108"/>
      <c r="T110" s="310">
        <v>823141.6</v>
      </c>
      <c r="U110" s="31">
        <v>746253</v>
      </c>
      <c r="V110" s="27">
        <v>751544</v>
      </c>
      <c r="W110" s="31">
        <v>771626</v>
      </c>
      <c r="X110" s="27">
        <v>774842</v>
      </c>
      <c r="Y110" s="173"/>
      <c r="Z110" s="169">
        <v>794003</v>
      </c>
      <c r="AA110" s="275">
        <v>805836</v>
      </c>
      <c r="AB110" s="275">
        <v>838875</v>
      </c>
      <c r="AC110" s="158"/>
    </row>
    <row r="111" spans="1:29" ht="45" customHeight="1" hidden="1">
      <c r="A111" s="2"/>
      <c r="B111" s="74"/>
      <c r="C111" s="243" t="s">
        <v>91</v>
      </c>
      <c r="D111" s="3" t="s">
        <v>305</v>
      </c>
      <c r="E111" s="191"/>
      <c r="F111" s="31">
        <v>60.6</v>
      </c>
      <c r="G111" s="191"/>
      <c r="H111" s="31"/>
      <c r="I111" s="31"/>
      <c r="J111" s="108"/>
      <c r="K111" s="297">
        <f>K110/F110</f>
        <v>0.4580713318885503</v>
      </c>
      <c r="L111" s="108"/>
      <c r="M111" s="137"/>
      <c r="N111" s="108"/>
      <c r="O111" s="137"/>
      <c r="P111" s="137"/>
      <c r="Q111" s="137"/>
      <c r="R111" s="137">
        <v>81</v>
      </c>
      <c r="S111" s="108"/>
      <c r="T111" s="300">
        <v>0.9</v>
      </c>
      <c r="U111" s="31">
        <v>100</v>
      </c>
      <c r="V111" s="300">
        <v>0.793</v>
      </c>
      <c r="W111" s="31">
        <v>100</v>
      </c>
      <c r="X111" s="300">
        <v>1</v>
      </c>
      <c r="Y111" s="173"/>
      <c r="Z111" s="169">
        <v>100</v>
      </c>
      <c r="AA111" s="300">
        <v>1</v>
      </c>
      <c r="AB111" s="300">
        <v>1</v>
      </c>
      <c r="AC111" s="158"/>
    </row>
    <row r="112" spans="1:29" ht="18" customHeight="1" hidden="1">
      <c r="A112" s="2"/>
      <c r="B112" s="74"/>
      <c r="C112" s="244" t="s">
        <v>144</v>
      </c>
      <c r="D112" s="3"/>
      <c r="E112" s="191"/>
      <c r="F112" s="31"/>
      <c r="G112" s="191"/>
      <c r="H112" s="31"/>
      <c r="I112" s="31"/>
      <c r="J112" s="108"/>
      <c r="K112" s="27"/>
      <c r="L112" s="108"/>
      <c r="M112" s="137">
        <v>650808</v>
      </c>
      <c r="N112" s="108">
        <v>794288.6</v>
      </c>
      <c r="O112" s="137">
        <v>805664</v>
      </c>
      <c r="P112" s="137"/>
      <c r="Q112" s="137"/>
      <c r="R112" s="137"/>
      <c r="S112" s="108"/>
      <c r="T112" s="108"/>
      <c r="U112" s="31"/>
      <c r="V112" s="27"/>
      <c r="W112" s="31"/>
      <c r="X112" s="27"/>
      <c r="Y112" s="173"/>
      <c r="Z112" s="169"/>
      <c r="AA112" s="275"/>
      <c r="AB112" s="39"/>
      <c r="AC112" s="158"/>
    </row>
    <row r="113" spans="1:28" ht="19.5" customHeight="1" hidden="1">
      <c r="A113" s="2"/>
      <c r="B113" s="74"/>
      <c r="C113" s="244" t="s">
        <v>949</v>
      </c>
      <c r="D113" s="3" t="s">
        <v>306</v>
      </c>
      <c r="E113" s="191"/>
      <c r="F113" s="31">
        <f>SUM(F114+F115)</f>
        <v>683960</v>
      </c>
      <c r="G113" s="191"/>
      <c r="H113" s="31"/>
      <c r="I113" s="31">
        <f>SUM(I114+I115)</f>
        <v>732287</v>
      </c>
      <c r="J113" s="108"/>
      <c r="K113" s="27">
        <f>SUM(K114+K115)</f>
        <v>732287</v>
      </c>
      <c r="L113" s="108"/>
      <c r="M113" s="137"/>
      <c r="N113" s="108"/>
      <c r="O113" s="137"/>
      <c r="P113" s="137"/>
      <c r="Q113" s="137"/>
      <c r="R113" s="31">
        <f>SUM(R114+R115)</f>
        <v>652500</v>
      </c>
      <c r="S113" s="108"/>
      <c r="T113" s="108"/>
      <c r="U113" s="31">
        <f>SUM(U114+U115)</f>
        <v>652500</v>
      </c>
      <c r="V113" s="27"/>
      <c r="W113" s="31">
        <f>SUM(W114+W115)</f>
        <v>652500</v>
      </c>
      <c r="X113" s="27"/>
      <c r="Y113" s="290">
        <f>SUM(Y114+Y115)</f>
        <v>652500</v>
      </c>
      <c r="Z113" s="31">
        <f>SUM(Z114+Z115)</f>
        <v>652500</v>
      </c>
      <c r="AA113" s="27"/>
      <c r="AB113" s="39"/>
    </row>
    <row r="114" spans="1:38" s="66" customFormat="1" ht="19.5" customHeight="1" hidden="1">
      <c r="A114" s="65"/>
      <c r="B114" s="78"/>
      <c r="C114" s="29" t="s">
        <v>116</v>
      </c>
      <c r="D114" s="3" t="s">
        <v>306</v>
      </c>
      <c r="E114" s="191"/>
      <c r="F114" s="31">
        <v>19790</v>
      </c>
      <c r="G114" s="191"/>
      <c r="H114" s="31"/>
      <c r="I114" s="31">
        <v>92687</v>
      </c>
      <c r="J114" s="108"/>
      <c r="K114" s="27">
        <v>92687</v>
      </c>
      <c r="L114" s="108"/>
      <c r="M114" s="108"/>
      <c r="N114" s="108"/>
      <c r="O114" s="108"/>
      <c r="P114" s="108"/>
      <c r="Q114" s="108"/>
      <c r="R114" s="31"/>
      <c r="S114" s="108"/>
      <c r="T114" s="108"/>
      <c r="U114" s="31"/>
      <c r="V114" s="27"/>
      <c r="W114" s="31"/>
      <c r="X114" s="27"/>
      <c r="Y114" s="173"/>
      <c r="Z114" s="169"/>
      <c r="AA114" s="275"/>
      <c r="AB114" s="39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s="66" customFormat="1" ht="19.5" customHeight="1" hidden="1">
      <c r="A115" s="65"/>
      <c r="B115" s="78"/>
      <c r="C115" s="29" t="s">
        <v>851</v>
      </c>
      <c r="D115" s="3" t="s">
        <v>306</v>
      </c>
      <c r="E115" s="191"/>
      <c r="F115" s="31">
        <v>664170</v>
      </c>
      <c r="G115" s="191"/>
      <c r="H115" s="31"/>
      <c r="I115" s="31">
        <v>639600</v>
      </c>
      <c r="J115" s="108"/>
      <c r="K115" s="27">
        <v>639600</v>
      </c>
      <c r="L115" s="108"/>
      <c r="M115" s="108"/>
      <c r="N115" s="108"/>
      <c r="O115" s="108"/>
      <c r="P115" s="108"/>
      <c r="Q115" s="108"/>
      <c r="R115" s="31">
        <v>652500</v>
      </c>
      <c r="S115" s="108"/>
      <c r="T115" s="108"/>
      <c r="U115" s="31">
        <v>652500</v>
      </c>
      <c r="V115" s="27"/>
      <c r="W115" s="31">
        <v>652500</v>
      </c>
      <c r="X115" s="27"/>
      <c r="Y115" s="290">
        <v>652500</v>
      </c>
      <c r="Z115" s="31">
        <v>652500</v>
      </c>
      <c r="AA115" s="27"/>
      <c r="AB115" s="39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28" s="59" customFormat="1" ht="33" customHeight="1" hidden="1">
      <c r="A116" s="57"/>
      <c r="B116" s="76"/>
      <c r="C116" s="243" t="s">
        <v>143</v>
      </c>
      <c r="D116" s="268" t="s">
        <v>305</v>
      </c>
      <c r="E116" s="180"/>
      <c r="F116" s="110"/>
      <c r="G116" s="180"/>
      <c r="H116" s="110"/>
      <c r="I116" s="110">
        <f>I113/F113</f>
        <v>1.0706576407977075</v>
      </c>
      <c r="J116" s="110"/>
      <c r="K116" s="268" t="e">
        <f>K113/H113</f>
        <v>#DIV/0!</v>
      </c>
      <c r="L116" s="110"/>
      <c r="M116" s="110"/>
      <c r="N116" s="110"/>
      <c r="O116" s="110"/>
      <c r="P116" s="110"/>
      <c r="Q116" s="110"/>
      <c r="R116" s="110">
        <f>R113/I113</f>
        <v>0.8910440851742555</v>
      </c>
      <c r="S116" s="181"/>
      <c r="T116" s="110"/>
      <c r="U116" s="160">
        <f>U113/R113</f>
        <v>1</v>
      </c>
      <c r="V116" s="63"/>
      <c r="W116" s="160">
        <f>W113/U113</f>
        <v>1</v>
      </c>
      <c r="X116" s="63"/>
      <c r="Y116" s="161"/>
      <c r="Z116" s="160">
        <f>Z113/Y113</f>
        <v>1</v>
      </c>
      <c r="AA116" s="63"/>
      <c r="AB116" s="63"/>
    </row>
    <row r="117" spans="1:28" ht="39.75" customHeight="1" hidden="1">
      <c r="A117" s="2"/>
      <c r="B117" s="74"/>
      <c r="C117" s="246" t="s">
        <v>64</v>
      </c>
      <c r="D117" s="3" t="s">
        <v>305</v>
      </c>
      <c r="E117" s="191" t="s">
        <v>770</v>
      </c>
      <c r="F117" s="31">
        <v>90.2</v>
      </c>
      <c r="G117" s="191" t="s">
        <v>773</v>
      </c>
      <c r="H117" s="31">
        <v>30.5</v>
      </c>
      <c r="I117" s="108"/>
      <c r="J117" s="108"/>
      <c r="K117" s="4"/>
      <c r="L117" s="108"/>
      <c r="M117" s="108"/>
      <c r="N117" s="108"/>
      <c r="O117" s="108"/>
      <c r="P117" s="108"/>
      <c r="Q117" s="108"/>
      <c r="R117" s="31"/>
      <c r="S117" s="108"/>
      <c r="T117" s="108"/>
      <c r="U117" s="94"/>
      <c r="V117" s="39"/>
      <c r="W117" s="94"/>
      <c r="X117" s="39"/>
      <c r="Y117" s="173"/>
      <c r="Z117" s="169"/>
      <c r="AA117" s="275"/>
      <c r="AB117" s="39"/>
    </row>
    <row r="118" spans="1:28" ht="39.75" customHeight="1" hidden="1">
      <c r="A118" s="2"/>
      <c r="B118" s="74"/>
      <c r="C118" s="244" t="s">
        <v>409</v>
      </c>
      <c r="D118" s="3"/>
      <c r="E118" s="111" t="s">
        <v>407</v>
      </c>
      <c r="F118" s="31">
        <v>109.20916031566831</v>
      </c>
      <c r="G118" s="111" t="s">
        <v>407</v>
      </c>
      <c r="H118" s="31"/>
      <c r="I118" s="31">
        <v>118.08622522176341</v>
      </c>
      <c r="J118" s="111" t="s">
        <v>407</v>
      </c>
      <c r="K118" s="27">
        <v>118.08622522176341</v>
      </c>
      <c r="L118" s="111"/>
      <c r="M118" s="111"/>
      <c r="N118" s="111"/>
      <c r="O118" s="111"/>
      <c r="P118" s="111"/>
      <c r="Q118" s="111"/>
      <c r="R118" s="31">
        <v>110</v>
      </c>
      <c r="S118" s="111" t="s">
        <v>407</v>
      </c>
      <c r="T118" s="111"/>
      <c r="U118" s="94"/>
      <c r="V118" s="39"/>
      <c r="W118" s="94"/>
      <c r="X118" s="39"/>
      <c r="Y118" s="173"/>
      <c r="Z118" s="169"/>
      <c r="AA118" s="275"/>
      <c r="AB118" s="39"/>
    </row>
    <row r="119" spans="1:28" ht="24.75" customHeight="1" hidden="1">
      <c r="A119" s="2"/>
      <c r="B119" s="74"/>
      <c r="C119" s="247" t="s">
        <v>617</v>
      </c>
      <c r="D119" s="3"/>
      <c r="E119" s="147"/>
      <c r="F119" s="147"/>
      <c r="G119" s="147"/>
      <c r="H119" s="31"/>
      <c r="I119" s="108"/>
      <c r="J119" s="108"/>
      <c r="K119" s="4"/>
      <c r="L119" s="108"/>
      <c r="M119" s="108"/>
      <c r="N119" s="108"/>
      <c r="O119" s="108"/>
      <c r="P119" s="108"/>
      <c r="Q119" s="108"/>
      <c r="R119" s="31"/>
      <c r="S119" s="108"/>
      <c r="T119" s="108"/>
      <c r="U119" s="94"/>
      <c r="V119" s="39"/>
      <c r="W119" s="94"/>
      <c r="X119" s="39"/>
      <c r="Y119" s="173"/>
      <c r="Z119" s="169"/>
      <c r="AA119" s="275"/>
      <c r="AB119" s="39"/>
    </row>
    <row r="120" spans="1:28" ht="45" customHeight="1" hidden="1">
      <c r="A120" s="2"/>
      <c r="B120" s="74"/>
      <c r="C120" s="29" t="s">
        <v>615</v>
      </c>
      <c r="D120" s="3" t="s">
        <v>306</v>
      </c>
      <c r="E120" s="191" t="s">
        <v>771</v>
      </c>
      <c r="F120" s="31">
        <v>5532629.2</v>
      </c>
      <c r="G120" s="191" t="s">
        <v>771</v>
      </c>
      <c r="H120" s="31">
        <v>2622957</v>
      </c>
      <c r="I120" s="31">
        <v>3122310.4</v>
      </c>
      <c r="J120" s="108"/>
      <c r="K120" s="27">
        <v>3122310.4</v>
      </c>
      <c r="L120" s="108"/>
      <c r="M120" s="137">
        <v>1220619</v>
      </c>
      <c r="N120" s="108">
        <v>1697483.3</v>
      </c>
      <c r="O120" s="108">
        <v>2177979.8</v>
      </c>
      <c r="P120" s="108"/>
      <c r="Q120" s="108">
        <v>1452935.6</v>
      </c>
      <c r="R120" s="108">
        <v>4059003.5</v>
      </c>
      <c r="S120" s="108"/>
      <c r="T120" s="310">
        <v>5237528.9</v>
      </c>
      <c r="U120" s="31">
        <v>4257895</v>
      </c>
      <c r="V120" s="27">
        <v>6309849</v>
      </c>
      <c r="W120" s="31">
        <v>4466532</v>
      </c>
      <c r="X120" s="27">
        <v>6505454</v>
      </c>
      <c r="Y120" s="173"/>
      <c r="Z120" s="169">
        <v>4685392</v>
      </c>
      <c r="AA120" s="275">
        <v>6765672</v>
      </c>
      <c r="AB120" s="275">
        <v>7043065</v>
      </c>
    </row>
    <row r="121" spans="1:28" ht="45" customHeight="1" hidden="1">
      <c r="A121" s="2"/>
      <c r="B121" s="74"/>
      <c r="C121" s="243" t="s">
        <v>91</v>
      </c>
      <c r="D121" s="3" t="s">
        <v>305</v>
      </c>
      <c r="E121" s="191"/>
      <c r="F121" s="31">
        <v>76.5</v>
      </c>
      <c r="G121" s="191"/>
      <c r="H121" s="31"/>
      <c r="I121" s="31"/>
      <c r="J121" s="108"/>
      <c r="K121" s="297">
        <f>K120/F120</f>
        <v>0.5643447784283103</v>
      </c>
      <c r="L121" s="108"/>
      <c r="M121" s="137"/>
      <c r="N121" s="108"/>
      <c r="O121" s="108"/>
      <c r="P121" s="108"/>
      <c r="Q121" s="108"/>
      <c r="R121" s="108">
        <v>118.2</v>
      </c>
      <c r="S121" s="108"/>
      <c r="T121" s="300">
        <v>1.511</v>
      </c>
      <c r="U121" s="31">
        <v>103.2</v>
      </c>
      <c r="V121" s="300">
        <v>1.047</v>
      </c>
      <c r="W121" s="31">
        <v>101.5</v>
      </c>
      <c r="X121" s="300">
        <v>1</v>
      </c>
      <c r="Y121" s="173"/>
      <c r="Z121" s="169">
        <v>101.9</v>
      </c>
      <c r="AA121" s="300">
        <v>1</v>
      </c>
      <c r="AB121" s="300">
        <v>1</v>
      </c>
    </row>
    <row r="122" spans="1:28" ht="18" customHeight="1" hidden="1">
      <c r="A122" s="2"/>
      <c r="B122" s="74"/>
      <c r="C122" s="244" t="s">
        <v>144</v>
      </c>
      <c r="D122" s="3"/>
      <c r="E122" s="191"/>
      <c r="F122" s="31"/>
      <c r="G122" s="191"/>
      <c r="H122" s="31"/>
      <c r="I122" s="31"/>
      <c r="J122" s="108"/>
      <c r="K122" s="27"/>
      <c r="L122" s="108"/>
      <c r="M122" s="137">
        <v>3661857</v>
      </c>
      <c r="N122" s="108">
        <v>4073959.9</v>
      </c>
      <c r="O122" s="108">
        <v>4355959.6</v>
      </c>
      <c r="P122" s="108"/>
      <c r="Q122" s="108"/>
      <c r="R122" s="31"/>
      <c r="S122" s="108"/>
      <c r="T122" s="108"/>
      <c r="U122" s="31"/>
      <c r="V122" s="27"/>
      <c r="W122" s="31"/>
      <c r="X122" s="27"/>
      <c r="Y122" s="173"/>
      <c r="Z122" s="169"/>
      <c r="AA122" s="275"/>
      <c r="AB122" s="332"/>
    </row>
    <row r="123" spans="1:28" ht="19.5" customHeight="1" hidden="1">
      <c r="A123" s="2"/>
      <c r="B123" s="74"/>
      <c r="C123" s="244" t="s">
        <v>949</v>
      </c>
      <c r="D123" s="3"/>
      <c r="E123" s="191"/>
      <c r="F123" s="31">
        <f>SUM(F124+F125)</f>
        <v>5410079.7</v>
      </c>
      <c r="G123" s="191"/>
      <c r="H123" s="31"/>
      <c r="I123" s="31">
        <f>SUM(I124+I125)</f>
        <v>3347445.7</v>
      </c>
      <c r="J123" s="108"/>
      <c r="K123" s="27">
        <f>SUM(K124+K125)</f>
        <v>3347445.7</v>
      </c>
      <c r="L123" s="108"/>
      <c r="M123" s="137"/>
      <c r="N123" s="108"/>
      <c r="O123" s="108"/>
      <c r="P123" s="108"/>
      <c r="Q123" s="108"/>
      <c r="R123" s="31">
        <f>SUM(R124+R125)</f>
        <v>3975471.5</v>
      </c>
      <c r="S123" s="108"/>
      <c r="T123" s="108"/>
      <c r="U123" s="31">
        <f>SUM(U124+U125)</f>
        <v>4168825.5</v>
      </c>
      <c r="V123" s="27"/>
      <c r="W123" s="31">
        <f>SUM(W124+W125)</f>
        <v>4371847.5</v>
      </c>
      <c r="X123" s="27"/>
      <c r="Y123" s="290">
        <f>SUM(Y124+Y125)</f>
        <v>108394.5</v>
      </c>
      <c r="Z123" s="31">
        <f>SUM(Z124+Z125)</f>
        <v>4585020.5</v>
      </c>
      <c r="AA123" s="27"/>
      <c r="AB123" s="39"/>
    </row>
    <row r="124" spans="1:38" s="136" customFormat="1" ht="19.5" customHeight="1" hidden="1">
      <c r="A124" s="134"/>
      <c r="B124" s="135"/>
      <c r="C124" s="29" t="s">
        <v>398</v>
      </c>
      <c r="D124" s="3" t="s">
        <v>306</v>
      </c>
      <c r="E124" s="191"/>
      <c r="F124" s="31">
        <v>5301604</v>
      </c>
      <c r="G124" s="191"/>
      <c r="H124" s="31"/>
      <c r="I124" s="31">
        <v>3265189</v>
      </c>
      <c r="J124" s="108"/>
      <c r="K124" s="27">
        <v>3265189</v>
      </c>
      <c r="L124" s="108"/>
      <c r="M124" s="108"/>
      <c r="N124" s="108"/>
      <c r="O124" s="108"/>
      <c r="P124" s="108"/>
      <c r="Q124" s="108"/>
      <c r="R124" s="31">
        <v>3867077</v>
      </c>
      <c r="S124" s="108"/>
      <c r="T124" s="108"/>
      <c r="U124" s="31">
        <v>4060431</v>
      </c>
      <c r="V124" s="27"/>
      <c r="W124" s="31">
        <v>4263453</v>
      </c>
      <c r="X124" s="27"/>
      <c r="Y124" s="173"/>
      <c r="Z124" s="169">
        <v>4476626</v>
      </c>
      <c r="AA124" s="275"/>
      <c r="AB124" s="39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s="126" customFormat="1" ht="19.5" customHeight="1" hidden="1">
      <c r="A125" s="124"/>
      <c r="B125" s="125"/>
      <c r="C125" s="29" t="s">
        <v>848</v>
      </c>
      <c r="D125" s="3" t="s">
        <v>306</v>
      </c>
      <c r="E125" s="191"/>
      <c r="F125" s="31">
        <v>108475.7</v>
      </c>
      <c r="G125" s="191"/>
      <c r="H125" s="31"/>
      <c r="I125" s="31">
        <v>82256.7</v>
      </c>
      <c r="J125" s="108"/>
      <c r="K125" s="27">
        <v>82256.7</v>
      </c>
      <c r="L125" s="108"/>
      <c r="M125" s="108"/>
      <c r="N125" s="108"/>
      <c r="O125" s="108"/>
      <c r="P125" s="108"/>
      <c r="Q125" s="108"/>
      <c r="R125" s="31">
        <v>108394.5</v>
      </c>
      <c r="S125" s="108"/>
      <c r="T125" s="108"/>
      <c r="U125" s="31">
        <v>108394.5</v>
      </c>
      <c r="V125" s="27"/>
      <c r="W125" s="31">
        <v>108394.5</v>
      </c>
      <c r="X125" s="27"/>
      <c r="Y125" s="290">
        <v>108394.5</v>
      </c>
      <c r="Z125" s="31">
        <v>108394.5</v>
      </c>
      <c r="AA125" s="27"/>
      <c r="AB125" s="39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28" s="59" customFormat="1" ht="35.25" customHeight="1" hidden="1">
      <c r="A126" s="57"/>
      <c r="B126" s="76"/>
      <c r="C126" s="243" t="s">
        <v>143</v>
      </c>
      <c r="D126" s="268" t="s">
        <v>305</v>
      </c>
      <c r="E126" s="180"/>
      <c r="F126" s="110"/>
      <c r="G126" s="180"/>
      <c r="H126" s="110"/>
      <c r="I126" s="110">
        <f>I123/F123</f>
        <v>0.6187424004123266</v>
      </c>
      <c r="J126" s="110"/>
      <c r="K126" s="268" t="e">
        <f>K123/H123</f>
        <v>#DIV/0!</v>
      </c>
      <c r="L126" s="110"/>
      <c r="M126" s="110"/>
      <c r="N126" s="110"/>
      <c r="O126" s="110"/>
      <c r="P126" s="110"/>
      <c r="Q126" s="110"/>
      <c r="R126" s="110">
        <f>R123/I123</f>
        <v>1.1876134391067195</v>
      </c>
      <c r="S126" s="181"/>
      <c r="T126" s="110"/>
      <c r="U126" s="110">
        <f>U123/R123</f>
        <v>1.0486367466098045</v>
      </c>
      <c r="V126" s="268"/>
      <c r="W126" s="160">
        <f>W123/U123</f>
        <v>1.048700047531373</v>
      </c>
      <c r="X126" s="63"/>
      <c r="Y126" s="161"/>
      <c r="Z126" s="162">
        <f>Z123/W123</f>
        <v>1.0487603924885303</v>
      </c>
      <c r="AA126" s="286"/>
      <c r="AB126" s="63"/>
    </row>
    <row r="127" spans="1:28" ht="39.75" customHeight="1" hidden="1">
      <c r="A127" s="2"/>
      <c r="B127" s="74"/>
      <c r="C127" s="246" t="s">
        <v>64</v>
      </c>
      <c r="D127" s="3" t="s">
        <v>305</v>
      </c>
      <c r="E127" s="191" t="s">
        <v>770</v>
      </c>
      <c r="F127" s="31">
        <v>89.5</v>
      </c>
      <c r="G127" s="191" t="s">
        <v>773</v>
      </c>
      <c r="H127" s="31">
        <v>90.4</v>
      </c>
      <c r="I127" s="108"/>
      <c r="J127" s="108"/>
      <c r="K127" s="4"/>
      <c r="L127" s="108"/>
      <c r="M127" s="108"/>
      <c r="N127" s="108"/>
      <c r="O127" s="108"/>
      <c r="P127" s="108"/>
      <c r="Q127" s="108"/>
      <c r="R127" s="31"/>
      <c r="S127" s="108"/>
      <c r="T127" s="108"/>
      <c r="U127" s="94"/>
      <c r="V127" s="39"/>
      <c r="W127" s="94"/>
      <c r="X127" s="39"/>
      <c r="Y127" s="173"/>
      <c r="Z127" s="169"/>
      <c r="AA127" s="275"/>
      <c r="AB127" s="39"/>
    </row>
    <row r="128" spans="1:28" ht="39.75" customHeight="1" hidden="1">
      <c r="A128" s="2"/>
      <c r="B128" s="74"/>
      <c r="C128" s="244" t="s">
        <v>409</v>
      </c>
      <c r="D128" s="3"/>
      <c r="E128" s="111" t="s">
        <v>407</v>
      </c>
      <c r="F128" s="31">
        <v>129.8</v>
      </c>
      <c r="G128" s="111" t="s">
        <v>407</v>
      </c>
      <c r="H128" s="31"/>
      <c r="I128" s="31">
        <v>90.5</v>
      </c>
      <c r="J128" s="111" t="s">
        <v>407</v>
      </c>
      <c r="K128" s="27">
        <v>90.5</v>
      </c>
      <c r="L128" s="111"/>
      <c r="M128" s="111"/>
      <c r="N128" s="111"/>
      <c r="O128" s="111"/>
      <c r="P128" s="111"/>
      <c r="Q128" s="111"/>
      <c r="R128" s="31">
        <v>110</v>
      </c>
      <c r="S128" s="111" t="s">
        <v>407</v>
      </c>
      <c r="T128" s="111"/>
      <c r="U128" s="94"/>
      <c r="V128" s="39"/>
      <c r="W128" s="94"/>
      <c r="X128" s="39"/>
      <c r="Y128" s="173"/>
      <c r="Z128" s="169"/>
      <c r="AA128" s="275"/>
      <c r="AB128" s="39"/>
    </row>
    <row r="129" spans="1:28" ht="36" customHeight="1" hidden="1">
      <c r="A129" s="2"/>
      <c r="B129" s="74"/>
      <c r="C129" s="247" t="s">
        <v>383</v>
      </c>
      <c r="D129" s="3"/>
      <c r="E129" s="113"/>
      <c r="F129" s="31"/>
      <c r="G129" s="113"/>
      <c r="H129" s="31"/>
      <c r="I129" s="108"/>
      <c r="J129" s="108"/>
      <c r="K129" s="4"/>
      <c r="L129" s="108"/>
      <c r="M129" s="108"/>
      <c r="N129" s="108"/>
      <c r="O129" s="108"/>
      <c r="P129" s="108"/>
      <c r="Q129" s="108"/>
      <c r="R129" s="31"/>
      <c r="S129" s="108"/>
      <c r="T129" s="300"/>
      <c r="U129" s="94"/>
      <c r="V129" s="300"/>
      <c r="W129" s="94"/>
      <c r="X129" s="300"/>
      <c r="Y129" s="173"/>
      <c r="Z129" s="169"/>
      <c r="AA129" s="300"/>
      <c r="AB129" s="300"/>
    </row>
    <row r="130" spans="1:28" ht="45" customHeight="1" hidden="1">
      <c r="A130" s="2"/>
      <c r="B130" s="74"/>
      <c r="C130" s="29" t="s">
        <v>615</v>
      </c>
      <c r="D130" s="3" t="s">
        <v>306</v>
      </c>
      <c r="E130" s="191" t="s">
        <v>771</v>
      </c>
      <c r="F130" s="31">
        <v>985780</v>
      </c>
      <c r="G130" s="191" t="s">
        <v>771</v>
      </c>
      <c r="H130" s="31">
        <v>461889</v>
      </c>
      <c r="I130" s="31">
        <v>373969.9</v>
      </c>
      <c r="J130" s="108"/>
      <c r="K130" s="27">
        <v>373969.9</v>
      </c>
      <c r="L130" s="108"/>
      <c r="M130" s="137">
        <v>55384</v>
      </c>
      <c r="N130" s="137">
        <v>57556</v>
      </c>
      <c r="O130" s="137">
        <v>61093</v>
      </c>
      <c r="P130" s="137"/>
      <c r="Q130" s="137">
        <v>158948</v>
      </c>
      <c r="R130" s="31">
        <v>127149.8</v>
      </c>
      <c r="S130" s="108"/>
      <c r="T130" s="310">
        <v>400301</v>
      </c>
      <c r="U130" s="31">
        <v>135033</v>
      </c>
      <c r="V130" s="27">
        <v>421966</v>
      </c>
      <c r="W130" s="31">
        <v>147186</v>
      </c>
      <c r="X130" s="27">
        <v>412265</v>
      </c>
      <c r="Y130" s="173"/>
      <c r="Z130" s="169">
        <v>161168.7</v>
      </c>
      <c r="AA130" s="27">
        <v>412265</v>
      </c>
      <c r="AB130" s="27">
        <v>412265</v>
      </c>
    </row>
    <row r="131" spans="1:28" ht="45" customHeight="1" hidden="1">
      <c r="A131" s="2"/>
      <c r="B131" s="74"/>
      <c r="C131" s="243" t="s">
        <v>91</v>
      </c>
      <c r="D131" s="3" t="s">
        <v>305</v>
      </c>
      <c r="E131" s="191"/>
      <c r="F131" s="31">
        <v>83.8</v>
      </c>
      <c r="G131" s="191"/>
      <c r="H131" s="31"/>
      <c r="I131" s="31"/>
      <c r="J131" s="108"/>
      <c r="K131" s="297">
        <f>K130/F130</f>
        <v>0.37936446265901114</v>
      </c>
      <c r="L131" s="108"/>
      <c r="M131" s="137"/>
      <c r="N131" s="137"/>
      <c r="O131" s="137"/>
      <c r="P131" s="137"/>
      <c r="Q131" s="137"/>
      <c r="R131" s="31">
        <v>35</v>
      </c>
      <c r="S131" s="108"/>
      <c r="T131" s="300">
        <v>1.028</v>
      </c>
      <c r="U131" s="31">
        <v>100</v>
      </c>
      <c r="V131" s="300">
        <v>0.916</v>
      </c>
      <c r="W131" s="31">
        <v>100</v>
      </c>
      <c r="X131" s="300">
        <v>0.9</v>
      </c>
      <c r="Y131" s="173"/>
      <c r="Z131" s="169">
        <v>100</v>
      </c>
      <c r="AA131" s="300">
        <v>0.921</v>
      </c>
      <c r="AB131" s="300">
        <v>0.929</v>
      </c>
    </row>
    <row r="132" spans="1:28" ht="17.25" customHeight="1" hidden="1">
      <c r="A132" s="2"/>
      <c r="B132" s="74"/>
      <c r="C132" s="244" t="s">
        <v>144</v>
      </c>
      <c r="D132" s="3"/>
      <c r="E132" s="191"/>
      <c r="F132" s="31"/>
      <c r="G132" s="191"/>
      <c r="H132" s="31"/>
      <c r="I132" s="31"/>
      <c r="J132" s="108"/>
      <c r="K132" s="27"/>
      <c r="L132" s="108"/>
      <c r="M132" s="137">
        <v>166152</v>
      </c>
      <c r="N132" s="108">
        <v>138134.4</v>
      </c>
      <c r="O132" s="137">
        <v>122186</v>
      </c>
      <c r="P132" s="137"/>
      <c r="Q132" s="108"/>
      <c r="R132" s="31"/>
      <c r="S132" s="108"/>
      <c r="T132" s="108"/>
      <c r="U132" s="31"/>
      <c r="V132" s="27"/>
      <c r="W132" s="31"/>
      <c r="X132" s="27"/>
      <c r="Y132" s="173"/>
      <c r="Z132" s="169"/>
      <c r="AA132" s="275"/>
      <c r="AB132" s="39"/>
    </row>
    <row r="133" spans="1:28" ht="19.5" customHeight="1" hidden="1">
      <c r="A133" s="2"/>
      <c r="B133" s="74"/>
      <c r="C133" s="244" t="s">
        <v>949</v>
      </c>
      <c r="D133" s="3" t="s">
        <v>306</v>
      </c>
      <c r="E133" s="191"/>
      <c r="F133" s="31">
        <f>SUM(F134:F136)</f>
        <v>363431</v>
      </c>
      <c r="G133" s="191"/>
      <c r="H133" s="31"/>
      <c r="I133" s="31">
        <f>SUM(I134:I136)</f>
        <v>339431</v>
      </c>
      <c r="J133" s="108"/>
      <c r="K133" s="27">
        <f>SUM(K134:K136)</f>
        <v>339431</v>
      </c>
      <c r="L133" s="108"/>
      <c r="M133" s="108"/>
      <c r="N133" s="108"/>
      <c r="O133" s="108"/>
      <c r="P133" s="108"/>
      <c r="Q133" s="108"/>
      <c r="R133" s="31">
        <f>SUM(R134:R136)</f>
        <v>218064</v>
      </c>
      <c r="S133" s="108"/>
      <c r="T133" s="108"/>
      <c r="U133" s="31">
        <f>SUM(U134:U136)</f>
        <v>33000</v>
      </c>
      <c r="V133" s="27"/>
      <c r="W133" s="31">
        <f>SUM(W134:W136)</f>
        <v>43000</v>
      </c>
      <c r="X133" s="27"/>
      <c r="Y133" s="290">
        <f>SUM(Y134:Y136)</f>
        <v>3000</v>
      </c>
      <c r="Z133" s="31">
        <f>SUM(Z134:Z136)</f>
        <v>43000</v>
      </c>
      <c r="AA133" s="27"/>
      <c r="AB133" s="39"/>
    </row>
    <row r="134" spans="1:38" s="66" customFormat="1" ht="19.5" customHeight="1" hidden="1">
      <c r="A134" s="65"/>
      <c r="B134" s="78"/>
      <c r="C134" s="29" t="s">
        <v>278</v>
      </c>
      <c r="D134" s="3" t="s">
        <v>306</v>
      </c>
      <c r="E134" s="191"/>
      <c r="F134" s="31">
        <v>361125</v>
      </c>
      <c r="G134" s="191"/>
      <c r="H134" s="31"/>
      <c r="I134" s="31">
        <v>337431</v>
      </c>
      <c r="J134" s="108"/>
      <c r="K134" s="27">
        <v>337431</v>
      </c>
      <c r="L134" s="108"/>
      <c r="M134" s="108"/>
      <c r="N134" s="108"/>
      <c r="O134" s="108"/>
      <c r="P134" s="108"/>
      <c r="Q134" s="108"/>
      <c r="R134" s="31">
        <v>185064</v>
      </c>
      <c r="S134" s="108"/>
      <c r="T134" s="108"/>
      <c r="U134" s="31"/>
      <c r="V134" s="27"/>
      <c r="W134" s="31"/>
      <c r="X134" s="27"/>
      <c r="Y134" s="173"/>
      <c r="Z134" s="169"/>
      <c r="AA134" s="275"/>
      <c r="AB134" s="39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s="66" customFormat="1" ht="19.5" customHeight="1" hidden="1">
      <c r="A135" s="65"/>
      <c r="B135" s="78"/>
      <c r="C135" s="29" t="s">
        <v>850</v>
      </c>
      <c r="D135" s="3" t="s">
        <v>306</v>
      </c>
      <c r="E135" s="191"/>
      <c r="F135" s="31">
        <v>2306</v>
      </c>
      <c r="G135" s="191"/>
      <c r="H135" s="31"/>
      <c r="I135" s="31">
        <v>2000</v>
      </c>
      <c r="J135" s="108"/>
      <c r="K135" s="27">
        <v>2000</v>
      </c>
      <c r="L135" s="108"/>
      <c r="M135" s="108"/>
      <c r="N135" s="108"/>
      <c r="O135" s="108"/>
      <c r="P135" s="108"/>
      <c r="Q135" s="108"/>
      <c r="R135" s="31">
        <v>3000</v>
      </c>
      <c r="S135" s="108"/>
      <c r="T135" s="108"/>
      <c r="U135" s="31">
        <v>3000</v>
      </c>
      <c r="V135" s="27"/>
      <c r="W135" s="31">
        <v>3000</v>
      </c>
      <c r="X135" s="27"/>
      <c r="Y135" s="290">
        <v>3000</v>
      </c>
      <c r="Z135" s="31">
        <v>3000</v>
      </c>
      <c r="AA135" s="27"/>
      <c r="AB135" s="39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s="133" customFormat="1" ht="19.5" customHeight="1" hidden="1">
      <c r="A136" s="131"/>
      <c r="B136" s="132"/>
      <c r="C136" s="29" t="s">
        <v>935</v>
      </c>
      <c r="D136" s="3" t="s">
        <v>306</v>
      </c>
      <c r="E136" s="113"/>
      <c r="F136" s="31"/>
      <c r="G136" s="113"/>
      <c r="H136" s="31"/>
      <c r="I136" s="31"/>
      <c r="J136" s="108"/>
      <c r="K136" s="27"/>
      <c r="L136" s="108"/>
      <c r="M136" s="108"/>
      <c r="N136" s="108"/>
      <c r="O136" s="108"/>
      <c r="P136" s="108"/>
      <c r="Q136" s="108"/>
      <c r="R136" s="31">
        <v>30000</v>
      </c>
      <c r="S136" s="108"/>
      <c r="T136" s="108"/>
      <c r="U136" s="31">
        <v>30000</v>
      </c>
      <c r="V136" s="27"/>
      <c r="W136" s="31">
        <v>40000</v>
      </c>
      <c r="X136" s="27"/>
      <c r="Y136" s="161"/>
      <c r="Z136" s="31">
        <v>40000</v>
      </c>
      <c r="AA136" s="27"/>
      <c r="AB136" s="63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</row>
    <row r="137" spans="1:38" s="133" customFormat="1" ht="31.5" customHeight="1" hidden="1">
      <c r="A137" s="131"/>
      <c r="B137" s="132"/>
      <c r="C137" s="243" t="s">
        <v>143</v>
      </c>
      <c r="D137" s="268" t="s">
        <v>305</v>
      </c>
      <c r="E137" s="113"/>
      <c r="F137" s="31"/>
      <c r="G137" s="113"/>
      <c r="H137" s="31"/>
      <c r="I137" s="193">
        <f>I133/F133</f>
        <v>0.9339627054378961</v>
      </c>
      <c r="J137" s="108"/>
      <c r="K137" s="263" t="e">
        <f>K133/H133</f>
        <v>#DIV/0!</v>
      </c>
      <c r="L137" s="108"/>
      <c r="M137" s="108"/>
      <c r="N137" s="108"/>
      <c r="O137" s="108"/>
      <c r="P137" s="108"/>
      <c r="Q137" s="108"/>
      <c r="R137" s="193">
        <f>R133/I133</f>
        <v>0.6424398478630414</v>
      </c>
      <c r="S137" s="108"/>
      <c r="T137" s="108"/>
      <c r="U137" s="193">
        <f>U133/R133</f>
        <v>0.1513317191283293</v>
      </c>
      <c r="V137" s="263"/>
      <c r="W137" s="193">
        <f>W133/U133</f>
        <v>1.303030303030303</v>
      </c>
      <c r="X137" s="263"/>
      <c r="Y137" s="194"/>
      <c r="Z137" s="193">
        <f>Z133/W133</f>
        <v>1</v>
      </c>
      <c r="AA137" s="263"/>
      <c r="AB137" s="63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</row>
    <row r="138" spans="1:28" ht="39.75" customHeight="1" hidden="1">
      <c r="A138" s="2"/>
      <c r="B138" s="74"/>
      <c r="C138" s="246" t="s">
        <v>64</v>
      </c>
      <c r="D138" s="3" t="s">
        <v>305</v>
      </c>
      <c r="E138" s="191" t="s">
        <v>770</v>
      </c>
      <c r="F138" s="31">
        <v>81.7</v>
      </c>
      <c r="G138" s="191" t="s">
        <v>773</v>
      </c>
      <c r="H138" s="31">
        <v>147.1</v>
      </c>
      <c r="I138" s="108"/>
      <c r="J138" s="108"/>
      <c r="K138" s="4"/>
      <c r="L138" s="108"/>
      <c r="M138" s="108"/>
      <c r="N138" s="108"/>
      <c r="O138" s="108"/>
      <c r="P138" s="108"/>
      <c r="Q138" s="108"/>
      <c r="R138" s="31"/>
      <c r="S138" s="108"/>
      <c r="T138" s="108"/>
      <c r="U138" s="94"/>
      <c r="V138" s="39"/>
      <c r="W138" s="94"/>
      <c r="X138" s="39"/>
      <c r="Y138" s="173"/>
      <c r="Z138" s="169"/>
      <c r="AA138" s="275"/>
      <c r="AB138" s="39"/>
    </row>
    <row r="139" spans="1:28" ht="39.75" customHeight="1" hidden="1">
      <c r="A139" s="2"/>
      <c r="B139" s="74"/>
      <c r="C139" s="244" t="s">
        <v>409</v>
      </c>
      <c r="D139" s="3"/>
      <c r="E139" s="111" t="s">
        <v>407</v>
      </c>
      <c r="F139" s="31">
        <v>126.3806379051996</v>
      </c>
      <c r="G139" s="111" t="s">
        <v>407</v>
      </c>
      <c r="H139" s="31"/>
      <c r="I139" s="31">
        <v>128.66579752366047</v>
      </c>
      <c r="J139" s="111" t="s">
        <v>407</v>
      </c>
      <c r="K139" s="27">
        <v>128.66579752366047</v>
      </c>
      <c r="L139" s="111"/>
      <c r="M139" s="111"/>
      <c r="N139" s="111"/>
      <c r="O139" s="111"/>
      <c r="P139" s="111"/>
      <c r="Q139" s="111"/>
      <c r="R139" s="31">
        <v>119.14087828283132</v>
      </c>
      <c r="S139" s="111" t="s">
        <v>407</v>
      </c>
      <c r="T139" s="111"/>
      <c r="U139" s="94"/>
      <c r="V139" s="39"/>
      <c r="W139" s="94"/>
      <c r="X139" s="39"/>
      <c r="Y139" s="173"/>
      <c r="Z139" s="169"/>
      <c r="AA139" s="275"/>
      <c r="AB139" s="39"/>
    </row>
    <row r="140" spans="1:28" s="41" customFormat="1" ht="19.5" customHeight="1" hidden="1">
      <c r="A140" s="88"/>
      <c r="B140" s="79"/>
      <c r="C140" s="247" t="s">
        <v>618</v>
      </c>
      <c r="D140" s="29"/>
      <c r="E140" s="195"/>
      <c r="F140" s="195"/>
      <c r="G140" s="195"/>
      <c r="H140" s="196"/>
      <c r="I140" s="197"/>
      <c r="J140" s="112"/>
      <c r="K140" s="307"/>
      <c r="L140" s="112"/>
      <c r="M140" s="112"/>
      <c r="N140" s="112"/>
      <c r="O140" s="112"/>
      <c r="P140" s="112"/>
      <c r="Q140" s="112"/>
      <c r="R140" s="196"/>
      <c r="S140" s="112"/>
      <c r="T140" s="112"/>
      <c r="U140" s="195"/>
      <c r="V140" s="89"/>
      <c r="W140" s="195"/>
      <c r="X140" s="89"/>
      <c r="Y140" s="198"/>
      <c r="Z140" s="169"/>
      <c r="AA140" s="275"/>
      <c r="AB140" s="39"/>
    </row>
    <row r="141" spans="1:28" ht="45.75" customHeight="1" hidden="1">
      <c r="A141" s="2"/>
      <c r="B141" s="74"/>
      <c r="C141" s="29" t="s">
        <v>615</v>
      </c>
      <c r="D141" s="3" t="s">
        <v>306</v>
      </c>
      <c r="E141" s="191" t="s">
        <v>771</v>
      </c>
      <c r="F141" s="31">
        <v>137266.1</v>
      </c>
      <c r="G141" s="191" t="s">
        <v>771</v>
      </c>
      <c r="H141" s="31">
        <v>69188.7</v>
      </c>
      <c r="I141" s="31">
        <v>75331.6</v>
      </c>
      <c r="J141" s="108"/>
      <c r="K141" s="27">
        <v>75331.6</v>
      </c>
      <c r="L141" s="108"/>
      <c r="M141" s="108">
        <v>25392.3</v>
      </c>
      <c r="N141" s="108">
        <v>34226.2</v>
      </c>
      <c r="O141" s="108">
        <v>41885.3</v>
      </c>
      <c r="P141" s="108"/>
      <c r="Q141" s="108">
        <v>43453.1</v>
      </c>
      <c r="R141" s="31">
        <v>75934.3</v>
      </c>
      <c r="S141" s="108"/>
      <c r="T141" s="310">
        <v>98605</v>
      </c>
      <c r="U141" s="31">
        <v>79769</v>
      </c>
      <c r="V141" s="27">
        <v>117439</v>
      </c>
      <c r="W141" s="31">
        <v>83725</v>
      </c>
      <c r="X141" s="27">
        <v>117791</v>
      </c>
      <c r="Y141" s="173"/>
      <c r="Z141" s="169">
        <v>87878</v>
      </c>
      <c r="AA141" s="275">
        <v>124034</v>
      </c>
      <c r="AB141" s="275">
        <v>130111</v>
      </c>
    </row>
    <row r="142" spans="1:28" ht="45.75" customHeight="1" hidden="1">
      <c r="A142" s="2"/>
      <c r="B142" s="74"/>
      <c r="C142" s="243" t="s">
        <v>91</v>
      </c>
      <c r="D142" s="3" t="s">
        <v>305</v>
      </c>
      <c r="E142" s="191"/>
      <c r="F142" s="31">
        <v>94.6</v>
      </c>
      <c r="G142" s="191"/>
      <c r="H142" s="31"/>
      <c r="I142" s="31"/>
      <c r="J142" s="108"/>
      <c r="K142" s="297">
        <f>K141/F141</f>
        <v>0.5487997400669211</v>
      </c>
      <c r="L142" s="108"/>
      <c r="M142" s="108"/>
      <c r="N142" s="108"/>
      <c r="O142" s="108"/>
      <c r="P142" s="108"/>
      <c r="Q142" s="108"/>
      <c r="R142" s="31">
        <v>81.9</v>
      </c>
      <c r="S142" s="108"/>
      <c r="T142" s="300">
        <v>1.068</v>
      </c>
      <c r="U142" s="31">
        <v>101.4</v>
      </c>
      <c r="V142" s="300">
        <v>1</v>
      </c>
      <c r="W142" s="108">
        <v>102.7</v>
      </c>
      <c r="X142" s="300">
        <v>1</v>
      </c>
      <c r="Y142" s="290"/>
      <c r="Z142" s="31">
        <v>102.5</v>
      </c>
      <c r="AA142" s="300">
        <v>1</v>
      </c>
      <c r="AB142" s="300">
        <v>1</v>
      </c>
    </row>
    <row r="143" spans="1:28" ht="18" customHeight="1" hidden="1">
      <c r="A143" s="2"/>
      <c r="B143" s="74"/>
      <c r="C143" s="244" t="s">
        <v>144</v>
      </c>
      <c r="D143" s="3"/>
      <c r="E143" s="191"/>
      <c r="F143" s="31"/>
      <c r="G143" s="191"/>
      <c r="H143" s="31"/>
      <c r="I143" s="31"/>
      <c r="J143" s="108"/>
      <c r="K143" s="27"/>
      <c r="L143" s="108"/>
      <c r="M143" s="108">
        <v>76176.9</v>
      </c>
      <c r="N143" s="108">
        <v>82142.9</v>
      </c>
      <c r="O143" s="108">
        <v>83770.6</v>
      </c>
      <c r="P143" s="108"/>
      <c r="Q143" s="108"/>
      <c r="R143" s="31"/>
      <c r="S143" s="108"/>
      <c r="T143" s="108"/>
      <c r="U143" s="31"/>
      <c r="V143" s="27"/>
      <c r="W143" s="31"/>
      <c r="X143" s="27"/>
      <c r="Y143" s="173"/>
      <c r="Z143" s="169"/>
      <c r="AA143" s="275"/>
      <c r="AB143" s="39"/>
    </row>
    <row r="144" spans="1:28" ht="19.5" customHeight="1" hidden="1">
      <c r="A144" s="2"/>
      <c r="B144" s="74"/>
      <c r="C144" s="244" t="s">
        <v>949</v>
      </c>
      <c r="D144" s="3" t="s">
        <v>306</v>
      </c>
      <c r="E144" s="191"/>
      <c r="F144" s="31">
        <f>SUM(F145)</f>
        <v>137266</v>
      </c>
      <c r="G144" s="191"/>
      <c r="H144" s="31"/>
      <c r="I144" s="31">
        <f>SUM(I145)</f>
        <v>75331</v>
      </c>
      <c r="J144" s="108"/>
      <c r="K144" s="27">
        <f>SUM(K145)</f>
        <v>75331</v>
      </c>
      <c r="L144" s="108"/>
      <c r="M144" s="108"/>
      <c r="N144" s="108"/>
      <c r="O144" s="108"/>
      <c r="P144" s="108"/>
      <c r="Q144" s="108"/>
      <c r="R144" s="31">
        <f>SUM(R145)</f>
        <v>75959.6</v>
      </c>
      <c r="S144" s="108"/>
      <c r="T144" s="108"/>
      <c r="U144" s="31">
        <f>SUM(U145)</f>
        <v>79757.6</v>
      </c>
      <c r="V144" s="27"/>
      <c r="W144" s="31">
        <f>SUM(W145)</f>
        <v>83745.46</v>
      </c>
      <c r="X144" s="27"/>
      <c r="Y144" s="290">
        <f>SUM(Y145)</f>
        <v>0</v>
      </c>
      <c r="Z144" s="31">
        <f>SUM(Z145)</f>
        <v>87932.7</v>
      </c>
      <c r="AA144" s="27"/>
      <c r="AB144" s="39"/>
    </row>
    <row r="145" spans="1:28" ht="19.5" customHeight="1" hidden="1">
      <c r="A145" s="2"/>
      <c r="B145" s="74"/>
      <c r="C145" s="29" t="s">
        <v>451</v>
      </c>
      <c r="D145" s="3" t="s">
        <v>306</v>
      </c>
      <c r="E145" s="191"/>
      <c r="F145" s="31">
        <v>137266</v>
      </c>
      <c r="G145" s="191"/>
      <c r="H145" s="31"/>
      <c r="I145" s="31">
        <v>75331</v>
      </c>
      <c r="J145" s="108"/>
      <c r="K145" s="27">
        <v>75331</v>
      </c>
      <c r="L145" s="108"/>
      <c r="M145" s="108"/>
      <c r="N145" s="108"/>
      <c r="O145" s="108"/>
      <c r="P145" s="108"/>
      <c r="Q145" s="108"/>
      <c r="R145" s="31">
        <v>75959.6</v>
      </c>
      <c r="S145" s="108"/>
      <c r="T145" s="108"/>
      <c r="U145" s="31">
        <v>79757.6</v>
      </c>
      <c r="V145" s="27"/>
      <c r="W145" s="31">
        <v>83745.46</v>
      </c>
      <c r="X145" s="27"/>
      <c r="Y145" s="173"/>
      <c r="Z145" s="169">
        <v>87932.7</v>
      </c>
      <c r="AA145" s="275"/>
      <c r="AB145" s="39"/>
    </row>
    <row r="146" spans="1:28" s="59" customFormat="1" ht="31.5" customHeight="1" hidden="1">
      <c r="A146" s="57"/>
      <c r="B146" s="76"/>
      <c r="C146" s="243" t="s">
        <v>143</v>
      </c>
      <c r="D146" s="268" t="s">
        <v>305</v>
      </c>
      <c r="E146" s="180"/>
      <c r="F146" s="110"/>
      <c r="G146" s="180"/>
      <c r="H146" s="110"/>
      <c r="I146" s="110">
        <f>I144/F144</f>
        <v>0.5487957687992656</v>
      </c>
      <c r="J146" s="110"/>
      <c r="K146" s="268" t="e">
        <f>K144/H144</f>
        <v>#DIV/0!</v>
      </c>
      <c r="L146" s="110"/>
      <c r="M146" s="110"/>
      <c r="N146" s="110"/>
      <c r="O146" s="110"/>
      <c r="P146" s="110"/>
      <c r="Q146" s="110"/>
      <c r="R146" s="110">
        <f>R144/I144</f>
        <v>1.0083445062457688</v>
      </c>
      <c r="S146" s="181"/>
      <c r="T146" s="110"/>
      <c r="U146" s="160">
        <f>U144/R144</f>
        <v>1.0500002632978582</v>
      </c>
      <c r="V146" s="63"/>
      <c r="W146" s="160">
        <f>W144/U144</f>
        <v>1.0499997492401978</v>
      </c>
      <c r="X146" s="63"/>
      <c r="Y146" s="161"/>
      <c r="Z146" s="162">
        <f>Z144/W144</f>
        <v>1.049999605948788</v>
      </c>
      <c r="AA146" s="286"/>
      <c r="AB146" s="63"/>
    </row>
    <row r="147" spans="1:28" ht="39.75" customHeight="1" hidden="1">
      <c r="A147" s="2"/>
      <c r="B147" s="74"/>
      <c r="C147" s="246" t="s">
        <v>64</v>
      </c>
      <c r="D147" s="3" t="s">
        <v>305</v>
      </c>
      <c r="E147" s="191" t="s">
        <v>770</v>
      </c>
      <c r="F147" s="31">
        <v>117.8</v>
      </c>
      <c r="G147" s="191" t="s">
        <v>773</v>
      </c>
      <c r="H147" s="31">
        <v>48.6</v>
      </c>
      <c r="I147" s="108"/>
      <c r="J147" s="108"/>
      <c r="K147" s="4"/>
      <c r="L147" s="108"/>
      <c r="M147" s="108"/>
      <c r="N147" s="108"/>
      <c r="O147" s="108"/>
      <c r="P147" s="108"/>
      <c r="Q147" s="108"/>
      <c r="R147" s="31"/>
      <c r="S147" s="108"/>
      <c r="T147" s="108"/>
      <c r="U147" s="94"/>
      <c r="V147" s="39"/>
      <c r="W147" s="94"/>
      <c r="X147" s="39"/>
      <c r="Y147" s="173"/>
      <c r="Z147" s="169"/>
      <c r="AA147" s="275"/>
      <c r="AB147" s="39"/>
    </row>
    <row r="148" spans="1:28" ht="39.75" customHeight="1" hidden="1">
      <c r="A148" s="2"/>
      <c r="B148" s="74"/>
      <c r="C148" s="244" t="s">
        <v>409</v>
      </c>
      <c r="D148" s="3"/>
      <c r="E148" s="111" t="s">
        <v>407</v>
      </c>
      <c r="F148" s="31">
        <v>117.67139764565479</v>
      </c>
      <c r="G148" s="111" t="s">
        <v>407</v>
      </c>
      <c r="H148" s="31"/>
      <c r="I148" s="31">
        <v>111.90661783643161</v>
      </c>
      <c r="J148" s="111" t="s">
        <v>407</v>
      </c>
      <c r="K148" s="27">
        <v>111.90661783643161</v>
      </c>
      <c r="L148" s="111"/>
      <c r="M148" s="111"/>
      <c r="N148" s="111"/>
      <c r="O148" s="111"/>
      <c r="P148" s="111"/>
      <c r="Q148" s="111"/>
      <c r="R148" s="31">
        <v>106.03486344910608</v>
      </c>
      <c r="S148" s="111" t="s">
        <v>407</v>
      </c>
      <c r="T148" s="111"/>
      <c r="U148" s="94"/>
      <c r="V148" s="39"/>
      <c r="W148" s="94"/>
      <c r="X148" s="39"/>
      <c r="Y148" s="173"/>
      <c r="Z148" s="169"/>
      <c r="AA148" s="275"/>
      <c r="AB148" s="39"/>
    </row>
    <row r="149" spans="1:38" s="92" customFormat="1" ht="23.25" customHeight="1" hidden="1">
      <c r="A149" s="90"/>
      <c r="B149" s="91"/>
      <c r="C149" s="247" t="s">
        <v>394</v>
      </c>
      <c r="D149" s="3"/>
      <c r="E149" s="147"/>
      <c r="F149" s="147"/>
      <c r="G149" s="147"/>
      <c r="H149" s="31"/>
      <c r="I149" s="31"/>
      <c r="J149" s="108"/>
      <c r="K149" s="27"/>
      <c r="L149" s="108"/>
      <c r="M149" s="108"/>
      <c r="N149" s="108"/>
      <c r="O149" s="108"/>
      <c r="P149" s="108"/>
      <c r="Q149" s="108"/>
      <c r="R149" s="31"/>
      <c r="S149" s="108"/>
      <c r="T149" s="108"/>
      <c r="U149" s="94"/>
      <c r="V149" s="39"/>
      <c r="W149" s="94"/>
      <c r="X149" s="39"/>
      <c r="Y149" s="173"/>
      <c r="Z149" s="169"/>
      <c r="AA149" s="275"/>
      <c r="AB149" s="39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28" ht="45.75" customHeight="1" hidden="1">
      <c r="A150" s="2"/>
      <c r="B150" s="74"/>
      <c r="C150" s="29" t="s">
        <v>615</v>
      </c>
      <c r="D150" s="3" t="s">
        <v>306</v>
      </c>
      <c r="E150" s="191" t="s">
        <v>771</v>
      </c>
      <c r="F150" s="31">
        <v>264669.4</v>
      </c>
      <c r="G150" s="191" t="s">
        <v>771</v>
      </c>
      <c r="H150" s="31">
        <v>149726.6</v>
      </c>
      <c r="I150" s="31">
        <v>212981.7</v>
      </c>
      <c r="J150" s="108"/>
      <c r="K150" s="27">
        <v>212981.7</v>
      </c>
      <c r="L150" s="108"/>
      <c r="M150" s="108">
        <v>61791.1</v>
      </c>
      <c r="N150" s="108">
        <v>78045.5</v>
      </c>
      <c r="O150" s="108">
        <v>106289.6</v>
      </c>
      <c r="P150" s="108"/>
      <c r="Q150" s="108">
        <v>92488.9</v>
      </c>
      <c r="R150" s="31">
        <v>212981.7</v>
      </c>
      <c r="S150" s="108"/>
      <c r="T150" s="310">
        <v>309115.2</v>
      </c>
      <c r="U150" s="31">
        <v>219797</v>
      </c>
      <c r="V150" s="27">
        <v>354864</v>
      </c>
      <c r="W150" s="31">
        <v>227050</v>
      </c>
      <c r="X150" s="27">
        <v>380769</v>
      </c>
      <c r="Y150" s="173"/>
      <c r="Z150" s="169">
        <v>234770</v>
      </c>
      <c r="AA150" s="275">
        <v>396762</v>
      </c>
      <c r="AB150" s="275">
        <v>418584</v>
      </c>
    </row>
    <row r="151" spans="1:28" ht="39" customHeight="1" hidden="1">
      <c r="A151" s="2"/>
      <c r="B151" s="74"/>
      <c r="C151" s="243" t="s">
        <v>91</v>
      </c>
      <c r="D151" s="3" t="s">
        <v>305</v>
      </c>
      <c r="E151" s="191"/>
      <c r="F151" s="31">
        <v>76.3</v>
      </c>
      <c r="G151" s="191"/>
      <c r="H151" s="31"/>
      <c r="I151" s="31"/>
      <c r="J151" s="108"/>
      <c r="K151" s="27"/>
      <c r="L151" s="108"/>
      <c r="M151" s="108"/>
      <c r="N151" s="108"/>
      <c r="O151" s="108"/>
      <c r="P151" s="108"/>
      <c r="Q151" s="108"/>
      <c r="R151" s="31">
        <v>88.3</v>
      </c>
      <c r="S151" s="108"/>
      <c r="T151" s="300">
        <v>1.363</v>
      </c>
      <c r="U151" s="31">
        <v>96</v>
      </c>
      <c r="V151" s="300">
        <v>1</v>
      </c>
      <c r="W151" s="31">
        <v>98.4</v>
      </c>
      <c r="X151" s="300">
        <v>1</v>
      </c>
      <c r="Y151" s="173"/>
      <c r="Z151" s="169">
        <v>98.3</v>
      </c>
      <c r="AA151" s="300">
        <v>1</v>
      </c>
      <c r="AB151" s="300">
        <v>1</v>
      </c>
    </row>
    <row r="152" spans="1:28" s="145" customFormat="1" ht="16.5" customHeight="1" hidden="1">
      <c r="A152" s="2"/>
      <c r="B152" s="74"/>
      <c r="C152" s="244" t="s">
        <v>144</v>
      </c>
      <c r="D152" s="244"/>
      <c r="E152" s="199"/>
      <c r="F152" s="200"/>
      <c r="G152" s="199"/>
      <c r="H152" s="200"/>
      <c r="I152" s="200"/>
      <c r="J152" s="201"/>
      <c r="K152" s="288"/>
      <c r="L152" s="201"/>
      <c r="M152" s="108">
        <v>185373.3</v>
      </c>
      <c r="N152" s="108">
        <v>187309.2</v>
      </c>
      <c r="O152" s="108">
        <v>212579.2</v>
      </c>
      <c r="P152" s="108"/>
      <c r="Q152" s="201"/>
      <c r="R152" s="200"/>
      <c r="S152" s="201"/>
      <c r="T152" s="201"/>
      <c r="U152" s="200"/>
      <c r="V152" s="288"/>
      <c r="W152" s="200"/>
      <c r="X152" s="288"/>
      <c r="Y152" s="202"/>
      <c r="Z152" s="203"/>
      <c r="AA152" s="298"/>
      <c r="AB152" s="39"/>
    </row>
    <row r="153" spans="1:28" ht="19.5" customHeight="1" hidden="1">
      <c r="A153" s="2"/>
      <c r="B153" s="74"/>
      <c r="C153" s="244" t="s">
        <v>949</v>
      </c>
      <c r="D153" s="3"/>
      <c r="E153" s="191"/>
      <c r="F153" s="31">
        <f>SUM(F154:F157)</f>
        <v>171724.9</v>
      </c>
      <c r="G153" s="191"/>
      <c r="H153" s="31"/>
      <c r="I153" s="31">
        <f>SUM(I154:I157)</f>
        <v>188325.8</v>
      </c>
      <c r="J153" s="108"/>
      <c r="K153" s="27">
        <f>SUM(K154:K157)</f>
        <v>188325.8</v>
      </c>
      <c r="L153" s="108"/>
      <c r="M153" s="108"/>
      <c r="N153" s="108"/>
      <c r="O153" s="108"/>
      <c r="P153" s="108"/>
      <c r="Q153" s="108"/>
      <c r="R153" s="31">
        <f>SUM(R154:R157)</f>
        <v>157888.4</v>
      </c>
      <c r="S153" s="108"/>
      <c r="T153" s="108"/>
      <c r="U153" s="31">
        <f>SUM(U154:U157)</f>
        <v>162907.6</v>
      </c>
      <c r="V153" s="27"/>
      <c r="W153" s="31">
        <f>SUM(W154:W157)</f>
        <v>168236.2</v>
      </c>
      <c r="X153" s="27"/>
      <c r="Y153" s="290">
        <f>SUM(Y154:Y157)</f>
        <v>56336</v>
      </c>
      <c r="Z153" s="31">
        <f>SUM(Z154:Z157)</f>
        <v>173894.3</v>
      </c>
      <c r="AA153" s="27"/>
      <c r="AB153" s="39"/>
    </row>
    <row r="154" spans="1:38" s="66" customFormat="1" ht="19.5" customHeight="1" hidden="1">
      <c r="A154" s="65"/>
      <c r="B154" s="78"/>
      <c r="C154" s="29" t="s">
        <v>277</v>
      </c>
      <c r="D154" s="3" t="s">
        <v>306</v>
      </c>
      <c r="E154" s="191"/>
      <c r="F154" s="31">
        <v>5168</v>
      </c>
      <c r="G154" s="191"/>
      <c r="H154" s="31"/>
      <c r="I154" s="31">
        <v>34325</v>
      </c>
      <c r="J154" s="108"/>
      <c r="K154" s="27">
        <v>34325</v>
      </c>
      <c r="L154" s="108"/>
      <c r="M154" s="108"/>
      <c r="N154" s="108"/>
      <c r="O154" s="108"/>
      <c r="P154" s="108"/>
      <c r="Q154" s="108"/>
      <c r="R154" s="31">
        <v>2918</v>
      </c>
      <c r="S154" s="108"/>
      <c r="T154" s="108"/>
      <c r="U154" s="31">
        <v>3005.5</v>
      </c>
      <c r="V154" s="27"/>
      <c r="W154" s="31">
        <v>3155.8</v>
      </c>
      <c r="X154" s="27"/>
      <c r="Y154" s="173"/>
      <c r="Z154" s="169">
        <v>3376.7</v>
      </c>
      <c r="AA154" s="275"/>
      <c r="AB154" s="39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s="66" customFormat="1" ht="19.5" customHeight="1" hidden="1">
      <c r="A155" s="65"/>
      <c r="B155" s="78"/>
      <c r="C155" s="29" t="s">
        <v>276</v>
      </c>
      <c r="D155" s="3" t="s">
        <v>306</v>
      </c>
      <c r="E155" s="191"/>
      <c r="F155" s="31">
        <v>118747.9</v>
      </c>
      <c r="G155" s="191"/>
      <c r="H155" s="31"/>
      <c r="I155" s="31">
        <v>109053.8</v>
      </c>
      <c r="J155" s="108"/>
      <c r="K155" s="27">
        <v>109053.8</v>
      </c>
      <c r="L155" s="108"/>
      <c r="M155" s="108"/>
      <c r="N155" s="108"/>
      <c r="O155" s="108"/>
      <c r="P155" s="108"/>
      <c r="Q155" s="108"/>
      <c r="R155" s="31">
        <v>98634.4</v>
      </c>
      <c r="S155" s="108"/>
      <c r="T155" s="108"/>
      <c r="U155" s="31">
        <v>103566.1</v>
      </c>
      <c r="V155" s="27"/>
      <c r="W155" s="31">
        <v>108744.4</v>
      </c>
      <c r="X155" s="27"/>
      <c r="Y155" s="173"/>
      <c r="Z155" s="169">
        <v>114181.6</v>
      </c>
      <c r="AA155" s="275"/>
      <c r="AB155" s="39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s="66" customFormat="1" ht="19.5" customHeight="1" hidden="1">
      <c r="A156" s="65"/>
      <c r="B156" s="78"/>
      <c r="C156" s="29" t="s">
        <v>850</v>
      </c>
      <c r="D156" s="3" t="s">
        <v>306</v>
      </c>
      <c r="E156" s="191"/>
      <c r="F156" s="31">
        <v>23312</v>
      </c>
      <c r="G156" s="191"/>
      <c r="H156" s="31"/>
      <c r="I156" s="31">
        <v>18000</v>
      </c>
      <c r="J156" s="108"/>
      <c r="K156" s="27">
        <v>18000</v>
      </c>
      <c r="L156" s="108"/>
      <c r="M156" s="108"/>
      <c r="N156" s="108"/>
      <c r="O156" s="108"/>
      <c r="P156" s="108"/>
      <c r="Q156" s="108"/>
      <c r="R156" s="31">
        <v>24000</v>
      </c>
      <c r="S156" s="108"/>
      <c r="T156" s="108"/>
      <c r="U156" s="31">
        <v>24000</v>
      </c>
      <c r="V156" s="27"/>
      <c r="W156" s="31">
        <v>24000</v>
      </c>
      <c r="X156" s="27"/>
      <c r="Y156" s="290">
        <v>24000</v>
      </c>
      <c r="Z156" s="31">
        <v>24000</v>
      </c>
      <c r="AA156" s="27"/>
      <c r="AB156" s="39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s="126" customFormat="1" ht="19.5" customHeight="1" hidden="1">
      <c r="A157" s="124"/>
      <c r="B157" s="125"/>
      <c r="C157" s="29" t="s">
        <v>852</v>
      </c>
      <c r="D157" s="3" t="s">
        <v>306</v>
      </c>
      <c r="E157" s="191"/>
      <c r="F157" s="31">
        <v>24497</v>
      </c>
      <c r="G157" s="191"/>
      <c r="H157" s="31"/>
      <c r="I157" s="31">
        <v>26947</v>
      </c>
      <c r="J157" s="108"/>
      <c r="K157" s="27">
        <v>26947</v>
      </c>
      <c r="L157" s="108"/>
      <c r="M157" s="108"/>
      <c r="N157" s="108"/>
      <c r="O157" s="108"/>
      <c r="P157" s="108"/>
      <c r="Q157" s="108"/>
      <c r="R157" s="31">
        <v>32336</v>
      </c>
      <c r="S157" s="108"/>
      <c r="T157" s="108"/>
      <c r="U157" s="31">
        <v>32336</v>
      </c>
      <c r="V157" s="27"/>
      <c r="W157" s="31">
        <v>32336</v>
      </c>
      <c r="X157" s="27"/>
      <c r="Y157" s="290">
        <v>32336</v>
      </c>
      <c r="Z157" s="31">
        <v>32336</v>
      </c>
      <c r="AA157" s="27"/>
      <c r="AB157" s="39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28" s="59" customFormat="1" ht="33" customHeight="1" hidden="1">
      <c r="A158" s="57"/>
      <c r="B158" s="76"/>
      <c r="C158" s="243" t="s">
        <v>143</v>
      </c>
      <c r="D158" s="268" t="s">
        <v>305</v>
      </c>
      <c r="E158" s="180"/>
      <c r="F158" s="110"/>
      <c r="G158" s="180"/>
      <c r="H158" s="110"/>
      <c r="I158" s="110">
        <f>I153/F153</f>
        <v>1.0966714786265708</v>
      </c>
      <c r="J158" s="110"/>
      <c r="K158" s="268" t="e">
        <f>K153/H153</f>
        <v>#DIV/0!</v>
      </c>
      <c r="L158" s="110"/>
      <c r="M158" s="110"/>
      <c r="N158" s="110"/>
      <c r="O158" s="110"/>
      <c r="P158" s="110"/>
      <c r="Q158" s="110"/>
      <c r="R158" s="110">
        <f>R153/I153</f>
        <v>0.8383790218865392</v>
      </c>
      <c r="S158" s="181"/>
      <c r="T158" s="110"/>
      <c r="U158" s="160">
        <f>U153/R153</f>
        <v>1.0317895424869719</v>
      </c>
      <c r="V158" s="63"/>
      <c r="W158" s="160">
        <f>W153/U153</f>
        <v>1.0327093395274376</v>
      </c>
      <c r="X158" s="63"/>
      <c r="Y158" s="161"/>
      <c r="Z158" s="162">
        <f>Z153/W153</f>
        <v>1.0336318818423145</v>
      </c>
      <c r="AA158" s="286"/>
      <c r="AB158" s="63"/>
    </row>
    <row r="159" spans="1:28" ht="39.75" customHeight="1" hidden="1">
      <c r="A159" s="2"/>
      <c r="B159" s="74"/>
      <c r="C159" s="246" t="s">
        <v>64</v>
      </c>
      <c r="D159" s="3" t="s">
        <v>305</v>
      </c>
      <c r="E159" s="191" t="s">
        <v>770</v>
      </c>
      <c r="F159" s="31">
        <v>78.5</v>
      </c>
      <c r="G159" s="191" t="s">
        <v>773</v>
      </c>
      <c r="H159" s="31">
        <v>53.6</v>
      </c>
      <c r="I159" s="108"/>
      <c r="J159" s="108"/>
      <c r="K159" s="4"/>
      <c r="L159" s="108"/>
      <c r="M159" s="108"/>
      <c r="N159" s="108"/>
      <c r="O159" s="108"/>
      <c r="P159" s="108"/>
      <c r="Q159" s="108"/>
      <c r="R159" s="31"/>
      <c r="S159" s="108"/>
      <c r="T159" s="108"/>
      <c r="U159" s="94"/>
      <c r="V159" s="39"/>
      <c r="W159" s="94"/>
      <c r="X159" s="39"/>
      <c r="Y159" s="173"/>
      <c r="Z159" s="169"/>
      <c r="AA159" s="275"/>
      <c r="AB159" s="39"/>
    </row>
    <row r="160" spans="1:28" ht="14.25" customHeight="1" hidden="1">
      <c r="A160" s="2"/>
      <c r="B160" s="74"/>
      <c r="C160" s="244" t="s">
        <v>409</v>
      </c>
      <c r="D160" s="3"/>
      <c r="E160" s="111" t="s">
        <v>407</v>
      </c>
      <c r="F160" s="31">
        <v>110.01112320513697</v>
      </c>
      <c r="G160" s="111" t="s">
        <v>407</v>
      </c>
      <c r="H160" s="31"/>
      <c r="I160" s="31">
        <v>111.72659796845907</v>
      </c>
      <c r="J160" s="111" t="s">
        <v>407</v>
      </c>
      <c r="K160" s="27">
        <v>111.72659796845907</v>
      </c>
      <c r="L160" s="111"/>
      <c r="M160" s="111"/>
      <c r="N160" s="111"/>
      <c r="O160" s="111"/>
      <c r="P160" s="111"/>
      <c r="Q160" s="111"/>
      <c r="R160" s="31">
        <v>111.30084517633647</v>
      </c>
      <c r="S160" s="111" t="s">
        <v>407</v>
      </c>
      <c r="T160" s="111"/>
      <c r="U160" s="94"/>
      <c r="V160" s="39"/>
      <c r="W160" s="94"/>
      <c r="X160" s="39"/>
      <c r="Y160" s="173"/>
      <c r="Z160" s="169"/>
      <c r="AA160" s="275"/>
      <c r="AB160" s="39"/>
    </row>
    <row r="161" spans="1:28" ht="24" customHeight="1" hidden="1">
      <c r="A161" s="2"/>
      <c r="B161" s="74"/>
      <c r="C161" s="247" t="s">
        <v>830</v>
      </c>
      <c r="D161" s="3"/>
      <c r="E161" s="147"/>
      <c r="F161" s="147"/>
      <c r="G161" s="147"/>
      <c r="H161" s="31"/>
      <c r="I161" s="31"/>
      <c r="J161" s="108"/>
      <c r="K161" s="27"/>
      <c r="L161" s="108"/>
      <c r="M161" s="108"/>
      <c r="N161" s="108"/>
      <c r="O161" s="108"/>
      <c r="P161" s="108"/>
      <c r="Q161" s="108"/>
      <c r="R161" s="31"/>
      <c r="S161" s="108"/>
      <c r="T161" s="108"/>
      <c r="U161" s="94"/>
      <c r="V161" s="39"/>
      <c r="W161" s="94"/>
      <c r="X161" s="39"/>
      <c r="Y161" s="173"/>
      <c r="Z161" s="169"/>
      <c r="AA161" s="275"/>
      <c r="AB161" s="39"/>
    </row>
    <row r="162" spans="1:28" ht="46.5" customHeight="1" hidden="1">
      <c r="A162" s="2"/>
      <c r="B162" s="74"/>
      <c r="C162" s="29" t="s">
        <v>615</v>
      </c>
      <c r="D162" s="3" t="s">
        <v>306</v>
      </c>
      <c r="E162" s="191" t="s">
        <v>771</v>
      </c>
      <c r="F162" s="31">
        <v>1282306.7</v>
      </c>
      <c r="G162" s="191" t="s">
        <v>771</v>
      </c>
      <c r="H162" s="31">
        <v>595535</v>
      </c>
      <c r="I162" s="31">
        <v>646931.8</v>
      </c>
      <c r="J162" s="108"/>
      <c r="K162" s="27">
        <v>646931.8</v>
      </c>
      <c r="L162" s="108"/>
      <c r="M162" s="108">
        <v>213246.8</v>
      </c>
      <c r="N162" s="108">
        <v>268942.3</v>
      </c>
      <c r="O162" s="108">
        <v>316436.4</v>
      </c>
      <c r="P162" s="108"/>
      <c r="Q162" s="108">
        <v>417725.4</v>
      </c>
      <c r="R162" s="31">
        <v>773083.5</v>
      </c>
      <c r="S162" s="108"/>
      <c r="T162" s="310">
        <v>691550.8</v>
      </c>
      <c r="U162" s="31">
        <v>813284</v>
      </c>
      <c r="V162" s="27">
        <v>1214746</v>
      </c>
      <c r="W162" s="31">
        <v>853564</v>
      </c>
      <c r="X162" s="27">
        <v>1293704</v>
      </c>
      <c r="Y162" s="173"/>
      <c r="Z162" s="169">
        <v>917006</v>
      </c>
      <c r="AA162" s="275">
        <v>1363565</v>
      </c>
      <c r="AB162" s="275">
        <v>1431743</v>
      </c>
    </row>
    <row r="163" spans="1:28" ht="37.5" customHeight="1" hidden="1">
      <c r="A163" s="2"/>
      <c r="B163" s="74"/>
      <c r="C163" s="243" t="s">
        <v>91</v>
      </c>
      <c r="D163" s="3" t="s">
        <v>305</v>
      </c>
      <c r="E163" s="191"/>
      <c r="F163" s="31">
        <v>97.8</v>
      </c>
      <c r="G163" s="191"/>
      <c r="H163" s="31"/>
      <c r="I163" s="31"/>
      <c r="J163" s="108"/>
      <c r="K163" s="297">
        <f>K162/F162</f>
        <v>0.5045062932292251</v>
      </c>
      <c r="L163" s="108"/>
      <c r="M163" s="108"/>
      <c r="N163" s="108"/>
      <c r="O163" s="108"/>
      <c r="P163" s="108"/>
      <c r="Q163" s="108"/>
      <c r="R163" s="31">
        <v>111</v>
      </c>
      <c r="S163" s="108"/>
      <c r="T163" s="300">
        <v>0.997</v>
      </c>
      <c r="U163" s="31">
        <v>100</v>
      </c>
      <c r="V163" s="300">
        <v>1.614</v>
      </c>
      <c r="W163" s="31">
        <v>101.6</v>
      </c>
      <c r="X163" s="300">
        <v>1</v>
      </c>
      <c r="Y163" s="173"/>
      <c r="Z163" s="169">
        <v>103.4</v>
      </c>
      <c r="AA163" s="300">
        <v>1</v>
      </c>
      <c r="AB163" s="300">
        <v>1</v>
      </c>
    </row>
    <row r="164" spans="1:28" ht="18" customHeight="1" hidden="1">
      <c r="A164" s="2"/>
      <c r="B164" s="74"/>
      <c r="C164" s="244" t="s">
        <v>144</v>
      </c>
      <c r="D164" s="3"/>
      <c r="E164" s="191"/>
      <c r="F164" s="31"/>
      <c r="G164" s="191"/>
      <c r="H164" s="31"/>
      <c r="I164" s="31"/>
      <c r="J164" s="108"/>
      <c r="K164" s="27"/>
      <c r="L164" s="108"/>
      <c r="M164" s="108">
        <v>639740.4</v>
      </c>
      <c r="N164" s="108">
        <v>645461.5</v>
      </c>
      <c r="O164" s="108">
        <v>632872.8</v>
      </c>
      <c r="P164" s="108"/>
      <c r="Q164" s="108"/>
      <c r="R164" s="31"/>
      <c r="S164" s="108"/>
      <c r="T164" s="108"/>
      <c r="U164" s="31"/>
      <c r="V164" s="27"/>
      <c r="W164" s="31"/>
      <c r="X164" s="27"/>
      <c r="Y164" s="173"/>
      <c r="Z164" s="169"/>
      <c r="AA164" s="275"/>
      <c r="AB164" s="39"/>
    </row>
    <row r="165" spans="1:28" ht="19.5" customHeight="1" hidden="1">
      <c r="A165" s="2"/>
      <c r="B165" s="74"/>
      <c r="C165" s="244" t="s">
        <v>949</v>
      </c>
      <c r="D165" s="3"/>
      <c r="E165" s="191"/>
      <c r="F165" s="31">
        <v>1161937.6</v>
      </c>
      <c r="G165" s="191"/>
      <c r="H165" s="31"/>
      <c r="I165" s="31">
        <f>SUM(I166+I167+I168)</f>
        <v>540484.2</v>
      </c>
      <c r="J165" s="108"/>
      <c r="K165" s="27">
        <f>SUM(K166+K167+K168)</f>
        <v>540484.2</v>
      </c>
      <c r="L165" s="108"/>
      <c r="M165" s="108"/>
      <c r="N165" s="108"/>
      <c r="O165" s="108"/>
      <c r="P165" s="108"/>
      <c r="Q165" s="108"/>
      <c r="R165" s="31">
        <f>SUM(R166+R167+R168)</f>
        <v>772836</v>
      </c>
      <c r="S165" s="108"/>
      <c r="T165" s="108"/>
      <c r="U165" s="31">
        <f>SUM(U166+U167+U168)</f>
        <v>782812.6</v>
      </c>
      <c r="V165" s="27"/>
      <c r="W165" s="31">
        <f>SUM(W166+W167+W168)</f>
        <v>821953.4</v>
      </c>
      <c r="X165" s="27"/>
      <c r="Y165" s="290">
        <f>SUM(Y166+Y167+Y168)</f>
        <v>0</v>
      </c>
      <c r="Z165" s="31">
        <f>SUM(Z166+Z167+Z168)</f>
        <v>883051.1</v>
      </c>
      <c r="AA165" s="27"/>
      <c r="AB165" s="39"/>
    </row>
    <row r="166" spans="1:38" s="126" customFormat="1" ht="19.5" customHeight="1" hidden="1">
      <c r="A166" s="124"/>
      <c r="B166" s="125"/>
      <c r="C166" s="29" t="s">
        <v>689</v>
      </c>
      <c r="D166" s="3" t="s">
        <v>306</v>
      </c>
      <c r="E166" s="191"/>
      <c r="F166" s="31">
        <v>77</v>
      </c>
      <c r="G166" s="191"/>
      <c r="H166" s="31"/>
      <c r="I166" s="31">
        <v>0</v>
      </c>
      <c r="J166" s="108"/>
      <c r="K166" s="27">
        <v>0</v>
      </c>
      <c r="L166" s="108"/>
      <c r="M166" s="108"/>
      <c r="N166" s="108"/>
      <c r="O166" s="108"/>
      <c r="P166" s="108"/>
      <c r="Q166" s="108"/>
      <c r="R166" s="31">
        <v>0</v>
      </c>
      <c r="S166" s="108"/>
      <c r="T166" s="108"/>
      <c r="U166" s="31">
        <v>0</v>
      </c>
      <c r="V166" s="27"/>
      <c r="W166" s="31">
        <v>0</v>
      </c>
      <c r="X166" s="27"/>
      <c r="Y166" s="290">
        <v>0</v>
      </c>
      <c r="Z166" s="31">
        <v>0</v>
      </c>
      <c r="AA166" s="27"/>
      <c r="AB166" s="39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s="126" customFormat="1" ht="19.5" customHeight="1" hidden="1">
      <c r="A167" s="124"/>
      <c r="B167" s="125"/>
      <c r="C167" s="29" t="s">
        <v>276</v>
      </c>
      <c r="D167" s="3" t="s">
        <v>306</v>
      </c>
      <c r="E167" s="191"/>
      <c r="F167" s="31">
        <v>1124167.9</v>
      </c>
      <c r="G167" s="191"/>
      <c r="H167" s="31"/>
      <c r="I167" s="31">
        <v>540484.2</v>
      </c>
      <c r="J167" s="108"/>
      <c r="K167" s="27">
        <v>540484.2</v>
      </c>
      <c r="L167" s="108"/>
      <c r="M167" s="108"/>
      <c r="N167" s="108"/>
      <c r="O167" s="108"/>
      <c r="P167" s="108"/>
      <c r="Q167" s="108"/>
      <c r="R167" s="31">
        <v>772836</v>
      </c>
      <c r="S167" s="108"/>
      <c r="T167" s="108"/>
      <c r="U167" s="31">
        <v>782812.6</v>
      </c>
      <c r="V167" s="27"/>
      <c r="W167" s="31">
        <v>821953.4</v>
      </c>
      <c r="X167" s="27"/>
      <c r="Y167" s="173"/>
      <c r="Z167" s="169">
        <v>883051.1</v>
      </c>
      <c r="AA167" s="275"/>
      <c r="AB167" s="39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s="126" customFormat="1" ht="19.5" customHeight="1" hidden="1">
      <c r="A168" s="124"/>
      <c r="B168" s="125"/>
      <c r="C168" s="29" t="s">
        <v>848</v>
      </c>
      <c r="D168" s="3" t="s">
        <v>306</v>
      </c>
      <c r="E168" s="191"/>
      <c r="F168" s="31">
        <v>0</v>
      </c>
      <c r="G168" s="191"/>
      <c r="H168" s="31"/>
      <c r="I168" s="31">
        <v>0</v>
      </c>
      <c r="J168" s="108"/>
      <c r="K168" s="27">
        <v>0</v>
      </c>
      <c r="L168" s="108"/>
      <c r="M168" s="108"/>
      <c r="N168" s="108"/>
      <c r="O168" s="108"/>
      <c r="P168" s="108"/>
      <c r="Q168" s="108"/>
      <c r="R168" s="31">
        <v>0</v>
      </c>
      <c r="S168" s="108"/>
      <c r="T168" s="108"/>
      <c r="U168" s="31">
        <v>0</v>
      </c>
      <c r="V168" s="27"/>
      <c r="W168" s="31"/>
      <c r="X168" s="27"/>
      <c r="Y168" s="173"/>
      <c r="Z168" s="169"/>
      <c r="AA168" s="275"/>
      <c r="AB168" s="39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28" s="59" customFormat="1" ht="32.25" customHeight="1" hidden="1">
      <c r="A169" s="57"/>
      <c r="B169" s="76"/>
      <c r="C169" s="243" t="s">
        <v>143</v>
      </c>
      <c r="D169" s="268" t="s">
        <v>305</v>
      </c>
      <c r="E169" s="180"/>
      <c r="F169" s="110"/>
      <c r="G169" s="180"/>
      <c r="H169" s="110"/>
      <c r="I169" s="110">
        <f>I165/F165</f>
        <v>0.46515768144519976</v>
      </c>
      <c r="J169" s="110"/>
      <c r="K169" s="268" t="e">
        <f>K165/H165</f>
        <v>#DIV/0!</v>
      </c>
      <c r="L169" s="110"/>
      <c r="M169" s="110"/>
      <c r="N169" s="110"/>
      <c r="O169" s="110"/>
      <c r="P169" s="110"/>
      <c r="Q169" s="110"/>
      <c r="R169" s="110">
        <f>R165/I165</f>
        <v>1.429895638022351</v>
      </c>
      <c r="S169" s="181"/>
      <c r="T169" s="110"/>
      <c r="U169" s="160">
        <f>U165/R165</f>
        <v>1.012909077734474</v>
      </c>
      <c r="V169" s="63"/>
      <c r="W169" s="160">
        <f>W165/U165</f>
        <v>1.050000217165641</v>
      </c>
      <c r="X169" s="63"/>
      <c r="Y169" s="161"/>
      <c r="Z169" s="162">
        <f>Z165/W165</f>
        <v>1.0743323161629357</v>
      </c>
      <c r="AA169" s="286"/>
      <c r="AB169" s="63"/>
    </row>
    <row r="170" spans="1:28" ht="39.75" customHeight="1" hidden="1">
      <c r="A170" s="2"/>
      <c r="B170" s="74"/>
      <c r="C170" s="246" t="s">
        <v>64</v>
      </c>
      <c r="D170" s="3" t="s">
        <v>305</v>
      </c>
      <c r="E170" s="191" t="s">
        <v>770</v>
      </c>
      <c r="F170" s="31">
        <v>131.6</v>
      </c>
      <c r="G170" s="191" t="s">
        <v>773</v>
      </c>
      <c r="H170" s="31">
        <v>87.9</v>
      </c>
      <c r="I170" s="108"/>
      <c r="J170" s="108"/>
      <c r="K170" s="4"/>
      <c r="L170" s="108"/>
      <c r="M170" s="108"/>
      <c r="N170" s="108"/>
      <c r="O170" s="108"/>
      <c r="P170" s="108"/>
      <c r="Q170" s="108"/>
      <c r="R170" s="31"/>
      <c r="S170" s="108"/>
      <c r="T170" s="108"/>
      <c r="U170" s="94"/>
      <c r="V170" s="39"/>
      <c r="W170" s="94"/>
      <c r="X170" s="39"/>
      <c r="Y170" s="173"/>
      <c r="Z170" s="169"/>
      <c r="AA170" s="275"/>
      <c r="AB170" s="39"/>
    </row>
    <row r="171" spans="1:28" ht="39.75" customHeight="1" hidden="1">
      <c r="A171" s="2"/>
      <c r="B171" s="74"/>
      <c r="C171" s="244" t="s">
        <v>409</v>
      </c>
      <c r="D171" s="3"/>
      <c r="E171" s="111" t="s">
        <v>407</v>
      </c>
      <c r="F171" s="31">
        <v>110.20993839501376</v>
      </c>
      <c r="G171" s="111" t="s">
        <v>407</v>
      </c>
      <c r="H171" s="31"/>
      <c r="I171" s="31">
        <v>112.66864021219985</v>
      </c>
      <c r="J171" s="111" t="s">
        <v>407</v>
      </c>
      <c r="K171" s="27">
        <v>112.66864021219985</v>
      </c>
      <c r="L171" s="111"/>
      <c r="M171" s="111"/>
      <c r="N171" s="111"/>
      <c r="O171" s="111"/>
      <c r="P171" s="111"/>
      <c r="Q171" s="111"/>
      <c r="R171" s="31">
        <v>109.5358095375135</v>
      </c>
      <c r="S171" s="111" t="s">
        <v>407</v>
      </c>
      <c r="T171" s="111"/>
      <c r="U171" s="94"/>
      <c r="V171" s="39"/>
      <c r="W171" s="94"/>
      <c r="X171" s="39"/>
      <c r="Y171" s="173"/>
      <c r="Z171" s="169"/>
      <c r="AA171" s="275"/>
      <c r="AB171" s="39"/>
    </row>
    <row r="172" spans="1:28" ht="39.75" customHeight="1" hidden="1">
      <c r="A172" s="2"/>
      <c r="B172" s="74"/>
      <c r="C172" s="302" t="s">
        <v>380</v>
      </c>
      <c r="D172" s="3"/>
      <c r="E172" s="111"/>
      <c r="F172" s="31"/>
      <c r="G172" s="111"/>
      <c r="H172" s="31"/>
      <c r="I172" s="31"/>
      <c r="J172" s="111"/>
      <c r="K172" s="27"/>
      <c r="L172" s="111"/>
      <c r="M172" s="111"/>
      <c r="N172" s="111"/>
      <c r="O172" s="111"/>
      <c r="P172" s="111"/>
      <c r="Q172" s="111"/>
      <c r="R172" s="31"/>
      <c r="S172" s="111"/>
      <c r="T172" s="111"/>
      <c r="U172" s="94"/>
      <c r="V172" s="39"/>
      <c r="W172" s="94"/>
      <c r="X172" s="39"/>
      <c r="Y172" s="173"/>
      <c r="Z172" s="169"/>
      <c r="AA172" s="275"/>
      <c r="AB172" s="39"/>
    </row>
    <row r="173" spans="1:28" ht="45" customHeight="1" hidden="1">
      <c r="A173" s="2"/>
      <c r="B173" s="74"/>
      <c r="C173" s="29" t="s">
        <v>615</v>
      </c>
      <c r="D173" s="3" t="s">
        <v>306</v>
      </c>
      <c r="E173" s="111"/>
      <c r="F173" s="31"/>
      <c r="G173" s="111"/>
      <c r="H173" s="31"/>
      <c r="I173" s="31"/>
      <c r="J173" s="111"/>
      <c r="K173" s="27"/>
      <c r="L173" s="111"/>
      <c r="M173" s="111"/>
      <c r="N173" s="111"/>
      <c r="O173" s="111"/>
      <c r="P173" s="111"/>
      <c r="Q173" s="111"/>
      <c r="R173" s="31"/>
      <c r="S173" s="111"/>
      <c r="T173" s="111"/>
      <c r="U173" s="94"/>
      <c r="V173" s="39"/>
      <c r="W173" s="94"/>
      <c r="X173" s="39"/>
      <c r="Y173" s="173"/>
      <c r="Z173" s="169"/>
      <c r="AA173" s="275"/>
      <c r="AB173" s="39"/>
    </row>
    <row r="174" spans="1:28" ht="39.75" customHeight="1" hidden="1">
      <c r="A174" s="2"/>
      <c r="B174" s="74"/>
      <c r="C174" s="243" t="s">
        <v>91</v>
      </c>
      <c r="D174" s="3" t="s">
        <v>305</v>
      </c>
      <c r="E174" s="111"/>
      <c r="F174" s="31"/>
      <c r="G174" s="111"/>
      <c r="H174" s="31"/>
      <c r="I174" s="31"/>
      <c r="J174" s="111"/>
      <c r="K174" s="27"/>
      <c r="L174" s="111"/>
      <c r="M174" s="111"/>
      <c r="N174" s="111"/>
      <c r="O174" s="111"/>
      <c r="P174" s="111"/>
      <c r="Q174" s="111"/>
      <c r="R174" s="31"/>
      <c r="S174" s="111"/>
      <c r="T174" s="111"/>
      <c r="U174" s="94"/>
      <c r="V174" s="39"/>
      <c r="W174" s="94"/>
      <c r="X174" s="39"/>
      <c r="Y174" s="173"/>
      <c r="Z174" s="169"/>
      <c r="AA174" s="275"/>
      <c r="AB174" s="39"/>
    </row>
    <row r="175" spans="1:28" ht="36" customHeight="1" hidden="1">
      <c r="A175" s="2"/>
      <c r="B175" s="74"/>
      <c r="C175" s="249" t="s">
        <v>381</v>
      </c>
      <c r="D175" s="3"/>
      <c r="E175" s="147"/>
      <c r="F175" s="147"/>
      <c r="G175" s="147"/>
      <c r="H175" s="31"/>
      <c r="I175" s="31"/>
      <c r="J175" s="108"/>
      <c r="K175" s="27"/>
      <c r="L175" s="108"/>
      <c r="M175" s="108"/>
      <c r="N175" s="108"/>
      <c r="O175" s="108"/>
      <c r="P175" s="108"/>
      <c r="Q175" s="108"/>
      <c r="R175" s="31"/>
      <c r="S175" s="108"/>
      <c r="T175" s="108"/>
      <c r="U175" s="94"/>
      <c r="V175" s="39"/>
      <c r="W175" s="94"/>
      <c r="X175" s="39"/>
      <c r="Y175" s="173"/>
      <c r="Z175" s="169"/>
      <c r="AA175" s="275"/>
      <c r="AB175" s="39"/>
    </row>
    <row r="176" spans="1:28" ht="44.25" customHeight="1" hidden="1">
      <c r="A176" s="2"/>
      <c r="B176" s="74"/>
      <c r="C176" s="29" t="s">
        <v>615</v>
      </c>
      <c r="D176" s="3" t="s">
        <v>306</v>
      </c>
      <c r="E176" s="191" t="s">
        <v>771</v>
      </c>
      <c r="F176" s="31">
        <v>382630.3</v>
      </c>
      <c r="G176" s="191" t="s">
        <v>771</v>
      </c>
      <c r="H176" s="31">
        <v>207337</v>
      </c>
      <c r="I176" s="31">
        <v>86123.8</v>
      </c>
      <c r="J176" s="108"/>
      <c r="K176" s="27">
        <v>86123.8</v>
      </c>
      <c r="L176" s="108"/>
      <c r="M176" s="137">
        <v>47526</v>
      </c>
      <c r="N176" s="137">
        <v>64127</v>
      </c>
      <c r="O176" s="108">
        <v>75378.4</v>
      </c>
      <c r="P176" s="108"/>
      <c r="Q176" s="108">
        <v>34464.1</v>
      </c>
      <c r="R176" s="31">
        <v>104295.9</v>
      </c>
      <c r="S176" s="108"/>
      <c r="T176" s="310">
        <v>117992.3</v>
      </c>
      <c r="U176" s="31">
        <v>109719</v>
      </c>
      <c r="V176" s="27">
        <v>886000</v>
      </c>
      <c r="W176" s="31">
        <v>113340</v>
      </c>
      <c r="X176" s="27">
        <v>943500</v>
      </c>
      <c r="Y176" s="173"/>
      <c r="Z176" s="169">
        <v>117760</v>
      </c>
      <c r="AA176" s="275">
        <v>994544</v>
      </c>
      <c r="AB176" s="275">
        <v>1044271</v>
      </c>
    </row>
    <row r="177" spans="1:28" ht="36.75" customHeight="1" hidden="1">
      <c r="A177" s="2"/>
      <c r="B177" s="74"/>
      <c r="C177" s="243" t="s">
        <v>91</v>
      </c>
      <c r="D177" s="3" t="s">
        <v>305</v>
      </c>
      <c r="E177" s="191"/>
      <c r="F177" s="31">
        <v>92.4</v>
      </c>
      <c r="G177" s="191"/>
      <c r="H177" s="31"/>
      <c r="I177" s="31"/>
      <c r="J177" s="108"/>
      <c r="K177" s="297">
        <f>K176/F176</f>
        <v>0.22508358590524588</v>
      </c>
      <c r="L177" s="108"/>
      <c r="M177" s="137"/>
      <c r="N177" s="137"/>
      <c r="O177" s="108"/>
      <c r="P177" s="108"/>
      <c r="Q177" s="108"/>
      <c r="R177" s="31">
        <v>112.4</v>
      </c>
      <c r="S177" s="108"/>
      <c r="T177" s="300">
        <v>1.278</v>
      </c>
      <c r="U177" s="31">
        <v>100</v>
      </c>
      <c r="V177" s="300">
        <v>7.509</v>
      </c>
      <c r="W177" s="31">
        <v>100</v>
      </c>
      <c r="X177" s="300">
        <v>1.065</v>
      </c>
      <c r="Y177" s="173"/>
      <c r="Z177" s="169">
        <v>100</v>
      </c>
      <c r="AA177" s="300">
        <v>1.054</v>
      </c>
      <c r="AB177" s="300">
        <v>1.05</v>
      </c>
    </row>
    <row r="178" spans="1:28" ht="17.25" customHeight="1" hidden="1">
      <c r="A178" s="2"/>
      <c r="B178" s="74"/>
      <c r="C178" s="244" t="s">
        <v>144</v>
      </c>
      <c r="D178" s="3"/>
      <c r="E178" s="191"/>
      <c r="F178" s="31"/>
      <c r="G178" s="191"/>
      <c r="H178" s="31"/>
      <c r="I178" s="31"/>
      <c r="J178" s="108"/>
      <c r="K178" s="27"/>
      <c r="L178" s="108"/>
      <c r="M178" s="137">
        <v>142578</v>
      </c>
      <c r="N178" s="137">
        <v>153904.8</v>
      </c>
      <c r="O178" s="108">
        <v>150756.8</v>
      </c>
      <c r="P178" s="108"/>
      <c r="Q178" s="108"/>
      <c r="R178" s="31"/>
      <c r="S178" s="108"/>
      <c r="T178" s="108"/>
      <c r="U178" s="31"/>
      <c r="V178" s="27"/>
      <c r="W178" s="31"/>
      <c r="X178" s="27"/>
      <c r="Y178" s="173"/>
      <c r="Z178" s="169"/>
      <c r="AA178" s="275"/>
      <c r="AB178" s="39"/>
    </row>
    <row r="179" spans="1:28" ht="19.5" customHeight="1" hidden="1">
      <c r="A179" s="2"/>
      <c r="B179" s="74"/>
      <c r="C179" s="244" t="s">
        <v>949</v>
      </c>
      <c r="D179" s="3" t="s">
        <v>306</v>
      </c>
      <c r="E179" s="191"/>
      <c r="F179" s="31">
        <v>79953</v>
      </c>
      <c r="G179" s="191"/>
      <c r="H179" s="31"/>
      <c r="I179" s="31">
        <v>57827</v>
      </c>
      <c r="J179" s="108"/>
      <c r="K179" s="27">
        <v>57827</v>
      </c>
      <c r="L179" s="108"/>
      <c r="M179" s="108"/>
      <c r="N179" s="108"/>
      <c r="O179" s="108"/>
      <c r="P179" s="108"/>
      <c r="Q179" s="108"/>
      <c r="R179" s="31">
        <v>70000</v>
      </c>
      <c r="S179" s="108"/>
      <c r="T179" s="108"/>
      <c r="U179" s="31">
        <v>70000</v>
      </c>
      <c r="V179" s="27"/>
      <c r="W179" s="31">
        <v>70000</v>
      </c>
      <c r="X179" s="27"/>
      <c r="Y179" s="173"/>
      <c r="Z179" s="169">
        <v>70000</v>
      </c>
      <c r="AA179" s="275"/>
      <c r="AB179" s="39"/>
    </row>
    <row r="180" spans="1:28" ht="19.5" customHeight="1" hidden="1">
      <c r="A180" s="2"/>
      <c r="B180" s="74"/>
      <c r="C180" s="29" t="s">
        <v>87</v>
      </c>
      <c r="D180" s="3" t="s">
        <v>306</v>
      </c>
      <c r="E180" s="191"/>
      <c r="F180" s="31">
        <v>79953</v>
      </c>
      <c r="G180" s="191"/>
      <c r="H180" s="31"/>
      <c r="I180" s="31">
        <v>57827</v>
      </c>
      <c r="J180" s="108"/>
      <c r="K180" s="27">
        <v>57827</v>
      </c>
      <c r="L180" s="108"/>
      <c r="M180" s="108"/>
      <c r="N180" s="108"/>
      <c r="O180" s="108"/>
      <c r="P180" s="108"/>
      <c r="Q180" s="108"/>
      <c r="R180" s="31">
        <v>70000</v>
      </c>
      <c r="S180" s="108"/>
      <c r="T180" s="108"/>
      <c r="U180" s="31">
        <v>70000</v>
      </c>
      <c r="V180" s="27"/>
      <c r="W180" s="31">
        <v>70000</v>
      </c>
      <c r="X180" s="27"/>
      <c r="Y180" s="173"/>
      <c r="Z180" s="169">
        <v>70000</v>
      </c>
      <c r="AA180" s="275"/>
      <c r="AB180" s="39"/>
    </row>
    <row r="181" spans="1:28" s="59" customFormat="1" ht="31.5" customHeight="1" hidden="1">
      <c r="A181" s="57"/>
      <c r="B181" s="76"/>
      <c r="C181" s="243" t="s">
        <v>143</v>
      </c>
      <c r="D181" s="268" t="s">
        <v>305</v>
      </c>
      <c r="E181" s="180"/>
      <c r="F181" s="110"/>
      <c r="G181" s="180"/>
      <c r="H181" s="110"/>
      <c r="I181" s="110">
        <f>I179/F179</f>
        <v>0.7232624166697935</v>
      </c>
      <c r="J181" s="110"/>
      <c r="K181" s="268" t="e">
        <f>K179/H179</f>
        <v>#DIV/0!</v>
      </c>
      <c r="L181" s="110"/>
      <c r="M181" s="110"/>
      <c r="N181" s="110"/>
      <c r="O181" s="110"/>
      <c r="P181" s="110"/>
      <c r="Q181" s="110"/>
      <c r="R181" s="110">
        <f>R179/I179</f>
        <v>1.210507202517855</v>
      </c>
      <c r="S181" s="181"/>
      <c r="T181" s="110"/>
      <c r="U181" s="160">
        <f>U179/R179</f>
        <v>1</v>
      </c>
      <c r="V181" s="63"/>
      <c r="W181" s="160">
        <f>W179/U179</f>
        <v>1</v>
      </c>
      <c r="X181" s="63"/>
      <c r="Y181" s="161"/>
      <c r="Z181" s="162">
        <f>Z179/W179</f>
        <v>1</v>
      </c>
      <c r="AA181" s="286"/>
      <c r="AB181" s="63"/>
    </row>
    <row r="182" spans="1:28" ht="39.75" customHeight="1" hidden="1">
      <c r="A182" s="2"/>
      <c r="B182" s="74"/>
      <c r="C182" s="246" t="s">
        <v>64</v>
      </c>
      <c r="D182" s="3" t="s">
        <v>305</v>
      </c>
      <c r="E182" s="191" t="s">
        <v>770</v>
      </c>
      <c r="F182" s="31">
        <v>84.6</v>
      </c>
      <c r="G182" s="191" t="s">
        <v>773</v>
      </c>
      <c r="H182" s="31">
        <v>93</v>
      </c>
      <c r="I182" s="108"/>
      <c r="J182" s="108"/>
      <c r="K182" s="4"/>
      <c r="L182" s="108"/>
      <c r="M182" s="108"/>
      <c r="N182" s="108"/>
      <c r="O182" s="108"/>
      <c r="P182" s="108"/>
      <c r="Q182" s="108"/>
      <c r="R182" s="31"/>
      <c r="S182" s="108"/>
      <c r="T182" s="108"/>
      <c r="U182" s="94"/>
      <c r="V182" s="39"/>
      <c r="W182" s="94"/>
      <c r="X182" s="39"/>
      <c r="Y182" s="173"/>
      <c r="Z182" s="169"/>
      <c r="AA182" s="275"/>
      <c r="AB182" s="39"/>
    </row>
    <row r="183" spans="1:28" ht="39.75" customHeight="1" hidden="1">
      <c r="A183" s="2"/>
      <c r="B183" s="74"/>
      <c r="C183" s="244" t="s">
        <v>409</v>
      </c>
      <c r="D183" s="3"/>
      <c r="E183" s="111" t="s">
        <v>407</v>
      </c>
      <c r="F183" s="31">
        <v>110.20993839501376</v>
      </c>
      <c r="G183" s="111" t="s">
        <v>407</v>
      </c>
      <c r="H183" s="31"/>
      <c r="I183" s="31">
        <v>112.66864021219985</v>
      </c>
      <c r="J183" s="111" t="s">
        <v>407</v>
      </c>
      <c r="K183" s="27">
        <v>112.66864021219985</v>
      </c>
      <c r="L183" s="111"/>
      <c r="M183" s="111"/>
      <c r="N183" s="111"/>
      <c r="O183" s="111"/>
      <c r="P183" s="111"/>
      <c r="Q183" s="111"/>
      <c r="R183" s="31">
        <v>109.5358095375135</v>
      </c>
      <c r="S183" s="111" t="s">
        <v>407</v>
      </c>
      <c r="T183" s="111"/>
      <c r="U183" s="94"/>
      <c r="V183" s="39"/>
      <c r="W183" s="94"/>
      <c r="X183" s="39"/>
      <c r="Y183" s="173"/>
      <c r="Z183" s="169"/>
      <c r="AA183" s="275"/>
      <c r="AB183" s="39"/>
    </row>
    <row r="184" spans="1:28" ht="21" customHeight="1" hidden="1">
      <c r="A184" s="2"/>
      <c r="B184" s="74"/>
      <c r="C184" s="303" t="s">
        <v>382</v>
      </c>
      <c r="D184" s="3"/>
      <c r="E184" s="111"/>
      <c r="F184" s="31"/>
      <c r="G184" s="111"/>
      <c r="H184" s="31"/>
      <c r="I184" s="31"/>
      <c r="J184" s="111"/>
      <c r="K184" s="27"/>
      <c r="L184" s="111"/>
      <c r="M184" s="111"/>
      <c r="N184" s="111"/>
      <c r="O184" s="111"/>
      <c r="P184" s="111"/>
      <c r="Q184" s="111"/>
      <c r="R184" s="31"/>
      <c r="S184" s="111"/>
      <c r="T184" s="111"/>
      <c r="U184" s="94"/>
      <c r="V184" s="39"/>
      <c r="W184" s="94"/>
      <c r="X184" s="39"/>
      <c r="Y184" s="173"/>
      <c r="Z184" s="169"/>
      <c r="AA184" s="275"/>
      <c r="AB184" s="39"/>
    </row>
    <row r="185" spans="1:28" ht="45" customHeight="1" hidden="1">
      <c r="A185" s="2"/>
      <c r="B185" s="74"/>
      <c r="C185" s="29" t="s">
        <v>615</v>
      </c>
      <c r="D185" s="3" t="s">
        <v>306</v>
      </c>
      <c r="E185" s="111"/>
      <c r="F185" s="31"/>
      <c r="G185" s="111"/>
      <c r="H185" s="31"/>
      <c r="I185" s="31"/>
      <c r="J185" s="111"/>
      <c r="K185" s="27"/>
      <c r="L185" s="111"/>
      <c r="M185" s="111"/>
      <c r="N185" s="111"/>
      <c r="O185" s="111"/>
      <c r="P185" s="111"/>
      <c r="Q185" s="111"/>
      <c r="R185" s="31"/>
      <c r="S185" s="111"/>
      <c r="T185" s="111"/>
      <c r="U185" s="94"/>
      <c r="V185" s="39"/>
      <c r="W185" s="94"/>
      <c r="X185" s="39"/>
      <c r="Y185" s="173"/>
      <c r="Z185" s="169"/>
      <c r="AA185" s="275"/>
      <c r="AB185" s="39"/>
    </row>
    <row r="186" spans="1:28" ht="39.75" customHeight="1" hidden="1">
      <c r="A186" s="2"/>
      <c r="B186" s="74"/>
      <c r="C186" s="243" t="s">
        <v>91</v>
      </c>
      <c r="D186" s="3" t="s">
        <v>305</v>
      </c>
      <c r="E186" s="111"/>
      <c r="F186" s="31"/>
      <c r="G186" s="111"/>
      <c r="H186" s="31"/>
      <c r="I186" s="31"/>
      <c r="J186" s="111"/>
      <c r="K186" s="27"/>
      <c r="L186" s="111"/>
      <c r="M186" s="111"/>
      <c r="N186" s="111"/>
      <c r="O186" s="111"/>
      <c r="P186" s="111"/>
      <c r="Q186" s="111"/>
      <c r="R186" s="31"/>
      <c r="S186" s="111"/>
      <c r="T186" s="111"/>
      <c r="U186" s="94"/>
      <c r="V186" s="39"/>
      <c r="W186" s="94"/>
      <c r="X186" s="39"/>
      <c r="Y186" s="173"/>
      <c r="Z186" s="169"/>
      <c r="AA186" s="275"/>
      <c r="AB186" s="39"/>
    </row>
    <row r="187" spans="1:28" ht="39.75" customHeight="1" hidden="1">
      <c r="A187" s="2"/>
      <c r="B187" s="74" t="s">
        <v>440</v>
      </c>
      <c r="C187" s="25" t="s">
        <v>384</v>
      </c>
      <c r="D187" s="3"/>
      <c r="E187" s="113"/>
      <c r="F187" s="31"/>
      <c r="G187" s="113"/>
      <c r="H187" s="31"/>
      <c r="I187" s="108"/>
      <c r="J187" s="108"/>
      <c r="K187" s="4"/>
      <c r="L187" s="108"/>
      <c r="M187" s="108"/>
      <c r="N187" s="108"/>
      <c r="O187" s="108"/>
      <c r="P187" s="108"/>
      <c r="Q187" s="108"/>
      <c r="R187" s="31"/>
      <c r="S187" s="108"/>
      <c r="T187" s="108"/>
      <c r="U187" s="94"/>
      <c r="V187" s="39"/>
      <c r="W187" s="94"/>
      <c r="X187" s="39"/>
      <c r="Y187" s="173"/>
      <c r="Z187" s="169"/>
      <c r="AA187" s="275"/>
      <c r="AB187" s="39"/>
    </row>
    <row r="188" spans="1:28" ht="47.25" customHeight="1" hidden="1">
      <c r="A188" s="2"/>
      <c r="B188" s="74"/>
      <c r="C188" s="29" t="s">
        <v>615</v>
      </c>
      <c r="D188" s="3" t="s">
        <v>306</v>
      </c>
      <c r="E188" s="138" t="s">
        <v>771</v>
      </c>
      <c r="F188" s="31">
        <v>9695076</v>
      </c>
      <c r="G188" s="138" t="s">
        <v>862</v>
      </c>
      <c r="H188" s="31">
        <v>4367991.2</v>
      </c>
      <c r="I188" s="31">
        <v>11098529.2</v>
      </c>
      <c r="J188" s="108"/>
      <c r="K188" s="27">
        <v>11098529.2</v>
      </c>
      <c r="L188" s="108"/>
      <c r="M188" s="137">
        <v>4789284</v>
      </c>
      <c r="N188" s="137">
        <v>5705679</v>
      </c>
      <c r="O188" s="108">
        <v>6537680.3</v>
      </c>
      <c r="P188" s="108"/>
      <c r="Q188" s="108">
        <v>5611603.6</v>
      </c>
      <c r="R188" s="31">
        <v>13129560</v>
      </c>
      <c r="S188" s="108"/>
      <c r="T188" s="310">
        <v>13417413.1</v>
      </c>
      <c r="U188" s="31">
        <v>14074888</v>
      </c>
      <c r="V188" s="27">
        <v>15591034</v>
      </c>
      <c r="W188" s="31">
        <v>14708258</v>
      </c>
      <c r="X188" s="27">
        <v>16994227</v>
      </c>
      <c r="Y188" s="173"/>
      <c r="Z188" s="169">
        <v>15340713</v>
      </c>
      <c r="AA188" s="275">
        <v>18846598</v>
      </c>
      <c r="AB188" s="275">
        <v>20655871</v>
      </c>
    </row>
    <row r="189" spans="1:28" ht="36" customHeight="1" hidden="1">
      <c r="A189" s="2"/>
      <c r="B189" s="74"/>
      <c r="C189" s="243" t="s">
        <v>91</v>
      </c>
      <c r="D189" s="3" t="s">
        <v>305</v>
      </c>
      <c r="E189" s="138"/>
      <c r="F189" s="31">
        <v>128.5</v>
      </c>
      <c r="G189" s="138"/>
      <c r="H189" s="31"/>
      <c r="I189" s="31"/>
      <c r="J189" s="108"/>
      <c r="K189" s="297">
        <f>K188/F188</f>
        <v>1.1447593809476067</v>
      </c>
      <c r="L189" s="108"/>
      <c r="M189" s="137"/>
      <c r="N189" s="137"/>
      <c r="O189" s="108"/>
      <c r="P189" s="108"/>
      <c r="Q189" s="108"/>
      <c r="R189" s="31">
        <v>104.2</v>
      </c>
      <c r="S189" s="108"/>
      <c r="T189" s="300">
        <v>1.054</v>
      </c>
      <c r="U189" s="31">
        <v>93.8</v>
      </c>
      <c r="V189" s="300">
        <v>1</v>
      </c>
      <c r="W189" s="31">
        <v>92.6</v>
      </c>
      <c r="X189" s="300">
        <v>1</v>
      </c>
      <c r="Y189" s="173"/>
      <c r="Z189" s="169">
        <v>94</v>
      </c>
      <c r="AA189" s="300">
        <v>1</v>
      </c>
      <c r="AB189" s="300">
        <v>1</v>
      </c>
    </row>
    <row r="190" spans="1:28" ht="19.5" customHeight="1" hidden="1">
      <c r="A190" s="2"/>
      <c r="B190" s="74"/>
      <c r="C190" s="244" t="s">
        <v>144</v>
      </c>
      <c r="D190" s="3"/>
      <c r="E190" s="138"/>
      <c r="F190" s="31"/>
      <c r="G190" s="138"/>
      <c r="H190" s="31"/>
      <c r="I190" s="31"/>
      <c r="J190" s="108"/>
      <c r="K190" s="27"/>
      <c r="L190" s="108"/>
      <c r="M190" s="137">
        <v>14367852</v>
      </c>
      <c r="N190" s="137">
        <v>13693629.6</v>
      </c>
      <c r="O190" s="137">
        <v>13075360.6</v>
      </c>
      <c r="P190" s="137"/>
      <c r="Q190" s="108"/>
      <c r="R190" s="31"/>
      <c r="S190" s="108"/>
      <c r="T190" s="108"/>
      <c r="U190" s="31"/>
      <c r="V190" s="27"/>
      <c r="W190" s="31"/>
      <c r="X190" s="27"/>
      <c r="Y190" s="173"/>
      <c r="Z190" s="169"/>
      <c r="AA190" s="275"/>
      <c r="AB190" s="39"/>
    </row>
    <row r="191" spans="1:28" ht="19.5" customHeight="1" hidden="1">
      <c r="A191" s="2"/>
      <c r="B191" s="74"/>
      <c r="C191" s="244" t="s">
        <v>948</v>
      </c>
      <c r="D191" s="3"/>
      <c r="E191" s="138"/>
      <c r="F191" s="31">
        <f>SUM(F192:F200)</f>
        <v>6051549</v>
      </c>
      <c r="G191" s="138"/>
      <c r="H191" s="31"/>
      <c r="I191" s="31">
        <f>SUM(I192:I200)</f>
        <v>7363827.899999999</v>
      </c>
      <c r="J191" s="108"/>
      <c r="K191" s="27">
        <f>SUM(K192:K200)</f>
        <v>7363827.899999999</v>
      </c>
      <c r="L191" s="108"/>
      <c r="M191" s="108"/>
      <c r="N191" s="108"/>
      <c r="O191" s="108"/>
      <c r="P191" s="108"/>
      <c r="Q191" s="108"/>
      <c r="R191" s="31">
        <f>SUM(R192:R200)</f>
        <v>8711607</v>
      </c>
      <c r="S191" s="108"/>
      <c r="T191" s="108"/>
      <c r="U191" s="31">
        <f>SUM(U192:U200)</f>
        <v>9335479.7</v>
      </c>
      <c r="V191" s="27"/>
      <c r="W191" s="31">
        <f>SUM(W192:W200)</f>
        <v>9757022.399999999</v>
      </c>
      <c r="X191" s="27"/>
      <c r="Y191" s="173"/>
      <c r="Z191" s="31">
        <f>SUM(Z192:Z200)</f>
        <v>10180409.3</v>
      </c>
      <c r="AA191" s="27"/>
      <c r="AB191" s="39"/>
    </row>
    <row r="192" spans="1:38" s="66" customFormat="1" ht="19.5" customHeight="1" hidden="1">
      <c r="A192" s="65"/>
      <c r="B192" s="78"/>
      <c r="C192" s="29" t="s">
        <v>690</v>
      </c>
      <c r="D192" s="3" t="s">
        <v>306</v>
      </c>
      <c r="E192" s="138"/>
      <c r="F192" s="31">
        <v>3287528</v>
      </c>
      <c r="G192" s="138"/>
      <c r="H192" s="31"/>
      <c r="I192" s="31">
        <v>4782785</v>
      </c>
      <c r="J192" s="108"/>
      <c r="K192" s="27">
        <v>4782785</v>
      </c>
      <c r="L192" s="108"/>
      <c r="M192" s="108"/>
      <c r="N192" s="108"/>
      <c r="O192" s="108"/>
      <c r="P192" s="108"/>
      <c r="Q192" s="108"/>
      <c r="R192" s="31">
        <v>5649491</v>
      </c>
      <c r="S192" s="108"/>
      <c r="T192" s="108"/>
      <c r="U192" s="31">
        <v>5649491</v>
      </c>
      <c r="V192" s="27"/>
      <c r="W192" s="31">
        <v>5649491</v>
      </c>
      <c r="X192" s="27"/>
      <c r="Y192" s="290">
        <v>5649491</v>
      </c>
      <c r="Z192" s="31">
        <v>5649491</v>
      </c>
      <c r="AA192" s="27"/>
      <c r="AB192" s="39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s="66" customFormat="1" ht="19.5" customHeight="1" hidden="1">
      <c r="A193" s="65"/>
      <c r="B193" s="78"/>
      <c r="C193" s="29" t="s">
        <v>121</v>
      </c>
      <c r="D193" s="3" t="s">
        <v>306</v>
      </c>
      <c r="E193" s="138"/>
      <c r="F193" s="31">
        <v>324590.3</v>
      </c>
      <c r="G193" s="138"/>
      <c r="H193" s="31"/>
      <c r="I193" s="31">
        <v>380503.8</v>
      </c>
      <c r="J193" s="108"/>
      <c r="K193" s="27">
        <v>380503.8</v>
      </c>
      <c r="L193" s="108"/>
      <c r="M193" s="108"/>
      <c r="N193" s="108"/>
      <c r="O193" s="108"/>
      <c r="P193" s="108"/>
      <c r="Q193" s="108"/>
      <c r="R193" s="31">
        <v>433568</v>
      </c>
      <c r="S193" s="108"/>
      <c r="T193" s="108"/>
      <c r="U193" s="31">
        <v>476057.7</v>
      </c>
      <c r="V193" s="27"/>
      <c r="W193" s="31">
        <v>526519.8</v>
      </c>
      <c r="X193" s="27"/>
      <c r="Y193" s="173"/>
      <c r="Z193" s="31">
        <v>526519.8</v>
      </c>
      <c r="AA193" s="27"/>
      <c r="AB193" s="39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s="66" customFormat="1" ht="19.5" customHeight="1" hidden="1">
      <c r="A194" s="65"/>
      <c r="B194" s="78"/>
      <c r="C194" s="29" t="s">
        <v>437</v>
      </c>
      <c r="D194" s="3" t="s">
        <v>306</v>
      </c>
      <c r="E194" s="138"/>
      <c r="F194" s="31">
        <v>415653</v>
      </c>
      <c r="G194" s="138"/>
      <c r="H194" s="31"/>
      <c r="I194" s="31">
        <v>367783</v>
      </c>
      <c r="J194" s="108"/>
      <c r="K194" s="27">
        <v>367783</v>
      </c>
      <c r="L194" s="108"/>
      <c r="M194" s="108"/>
      <c r="N194" s="108"/>
      <c r="O194" s="108"/>
      <c r="P194" s="108"/>
      <c r="Q194" s="108"/>
      <c r="R194" s="31">
        <v>363760</v>
      </c>
      <c r="S194" s="108"/>
      <c r="T194" s="108"/>
      <c r="U194" s="31">
        <v>363760</v>
      </c>
      <c r="V194" s="27"/>
      <c r="W194" s="31">
        <v>363760</v>
      </c>
      <c r="X194" s="27"/>
      <c r="Y194" s="290">
        <v>363760</v>
      </c>
      <c r="Z194" s="31">
        <v>363760</v>
      </c>
      <c r="AA194" s="27"/>
      <c r="AB194" s="39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s="66" customFormat="1" ht="19.5" customHeight="1" hidden="1">
      <c r="A195" s="65" t="s">
        <v>872</v>
      </c>
      <c r="B195" s="78"/>
      <c r="C195" s="29" t="s">
        <v>374</v>
      </c>
      <c r="D195" s="3" t="s">
        <v>306</v>
      </c>
      <c r="E195" s="138"/>
      <c r="F195" s="31">
        <v>10517</v>
      </c>
      <c r="G195" s="138"/>
      <c r="H195" s="31"/>
      <c r="I195" s="31">
        <v>8138</v>
      </c>
      <c r="J195" s="108"/>
      <c r="K195" s="27">
        <v>8138</v>
      </c>
      <c r="L195" s="108"/>
      <c r="M195" s="108"/>
      <c r="N195" s="108"/>
      <c r="O195" s="108"/>
      <c r="P195" s="108"/>
      <c r="Q195" s="108"/>
      <c r="R195" s="31">
        <v>8634</v>
      </c>
      <c r="S195" s="108"/>
      <c r="T195" s="108"/>
      <c r="U195" s="31">
        <v>9273</v>
      </c>
      <c r="V195" s="27"/>
      <c r="W195" s="31">
        <v>9913</v>
      </c>
      <c r="X195" s="27"/>
      <c r="Y195" s="173"/>
      <c r="Z195" s="169">
        <v>10508</v>
      </c>
      <c r="AA195" s="275"/>
      <c r="AB195" s="39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s="126" customFormat="1" ht="19.5" customHeight="1" hidden="1">
      <c r="A196" s="124"/>
      <c r="B196" s="125"/>
      <c r="C196" s="29" t="s">
        <v>689</v>
      </c>
      <c r="D196" s="3" t="s">
        <v>306</v>
      </c>
      <c r="E196" s="138"/>
      <c r="F196" s="31">
        <v>25220</v>
      </c>
      <c r="G196" s="138"/>
      <c r="H196" s="31"/>
      <c r="I196" s="31">
        <v>19948</v>
      </c>
      <c r="J196" s="108"/>
      <c r="K196" s="27">
        <v>19948</v>
      </c>
      <c r="L196" s="108"/>
      <c r="M196" s="108"/>
      <c r="N196" s="108"/>
      <c r="O196" s="108"/>
      <c r="P196" s="108"/>
      <c r="Q196" s="108"/>
      <c r="R196" s="31"/>
      <c r="S196" s="108"/>
      <c r="T196" s="108"/>
      <c r="U196" s="31"/>
      <c r="V196" s="27"/>
      <c r="W196" s="31"/>
      <c r="X196" s="27"/>
      <c r="Y196" s="173"/>
      <c r="Z196" s="169"/>
      <c r="AA196" s="275"/>
      <c r="AB196" s="39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s="126" customFormat="1" ht="19.5" customHeight="1" hidden="1">
      <c r="A197" s="124"/>
      <c r="B197" s="125"/>
      <c r="C197" s="29" t="s">
        <v>691</v>
      </c>
      <c r="D197" s="3" t="s">
        <v>306</v>
      </c>
      <c r="E197" s="138"/>
      <c r="F197" s="31">
        <v>50548</v>
      </c>
      <c r="G197" s="138"/>
      <c r="H197" s="31"/>
      <c r="I197" s="31">
        <v>33600</v>
      </c>
      <c r="J197" s="108"/>
      <c r="K197" s="27">
        <v>33600</v>
      </c>
      <c r="L197" s="108"/>
      <c r="M197" s="108"/>
      <c r="N197" s="108"/>
      <c r="O197" s="108"/>
      <c r="P197" s="108"/>
      <c r="Q197" s="108"/>
      <c r="R197" s="31">
        <v>33000</v>
      </c>
      <c r="S197" s="108"/>
      <c r="T197" s="108"/>
      <c r="U197" s="31">
        <v>33000</v>
      </c>
      <c r="V197" s="27"/>
      <c r="W197" s="31">
        <v>33000</v>
      </c>
      <c r="X197" s="27"/>
      <c r="Y197" s="290">
        <v>33000</v>
      </c>
      <c r="Z197" s="31">
        <v>33000</v>
      </c>
      <c r="AA197" s="27"/>
      <c r="AB197" s="39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s="66" customFormat="1" ht="19.5" customHeight="1" hidden="1">
      <c r="A198" s="65"/>
      <c r="B198" s="78"/>
      <c r="C198" s="29" t="s">
        <v>277</v>
      </c>
      <c r="D198" s="3" t="s">
        <v>306</v>
      </c>
      <c r="E198" s="138"/>
      <c r="F198" s="31">
        <v>16645</v>
      </c>
      <c r="G198" s="138"/>
      <c r="H198" s="31"/>
      <c r="I198" s="31">
        <v>14787</v>
      </c>
      <c r="J198" s="108"/>
      <c r="K198" s="27">
        <v>14787</v>
      </c>
      <c r="L198" s="108"/>
      <c r="M198" s="108"/>
      <c r="N198" s="108"/>
      <c r="O198" s="108"/>
      <c r="P198" s="108"/>
      <c r="Q198" s="108"/>
      <c r="R198" s="31">
        <v>20171</v>
      </c>
      <c r="S198" s="108"/>
      <c r="T198" s="108"/>
      <c r="U198" s="31">
        <v>21583</v>
      </c>
      <c r="V198" s="27"/>
      <c r="W198" s="31">
        <v>23309.6</v>
      </c>
      <c r="X198" s="27"/>
      <c r="Y198" s="173"/>
      <c r="Z198" s="169">
        <v>25407.5</v>
      </c>
      <c r="AA198" s="275"/>
      <c r="AB198" s="39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s="126" customFormat="1" ht="19.5" customHeight="1" hidden="1">
      <c r="A199" s="124"/>
      <c r="B199" s="125"/>
      <c r="C199" s="29" t="s">
        <v>848</v>
      </c>
      <c r="D199" s="3" t="s">
        <v>306</v>
      </c>
      <c r="E199" s="138"/>
      <c r="F199" s="31">
        <v>1629.7</v>
      </c>
      <c r="G199" s="138"/>
      <c r="H199" s="31"/>
      <c r="I199" s="31">
        <v>643.1</v>
      </c>
      <c r="J199" s="108"/>
      <c r="K199" s="27">
        <v>643.1</v>
      </c>
      <c r="L199" s="108"/>
      <c r="M199" s="108"/>
      <c r="N199" s="108"/>
      <c r="O199" s="108"/>
      <c r="P199" s="108"/>
      <c r="Q199" s="108"/>
      <c r="R199" s="31">
        <v>0</v>
      </c>
      <c r="S199" s="108"/>
      <c r="T199" s="108"/>
      <c r="U199" s="31">
        <v>0</v>
      </c>
      <c r="V199" s="27"/>
      <c r="W199" s="31">
        <v>0</v>
      </c>
      <c r="X199" s="27"/>
      <c r="Y199" s="290">
        <v>0</v>
      </c>
      <c r="Z199" s="31">
        <v>0</v>
      </c>
      <c r="AA199" s="27"/>
      <c r="AB199" s="39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s="66" customFormat="1" ht="19.5" customHeight="1" hidden="1">
      <c r="A200" s="65"/>
      <c r="B200" s="78"/>
      <c r="C200" s="29" t="s">
        <v>750</v>
      </c>
      <c r="D200" s="3" t="s">
        <v>306</v>
      </c>
      <c r="E200" s="138"/>
      <c r="F200" s="31">
        <v>1919218</v>
      </c>
      <c r="G200" s="138"/>
      <c r="H200" s="31"/>
      <c r="I200" s="31">
        <v>1755640</v>
      </c>
      <c r="J200" s="108"/>
      <c r="K200" s="27">
        <v>1755640</v>
      </c>
      <c r="L200" s="108"/>
      <c r="M200" s="108"/>
      <c r="N200" s="108"/>
      <c r="O200" s="108"/>
      <c r="P200" s="108"/>
      <c r="Q200" s="108"/>
      <c r="R200" s="31">
        <v>2202983</v>
      </c>
      <c r="S200" s="108"/>
      <c r="T200" s="108"/>
      <c r="U200" s="31">
        <v>2782315</v>
      </c>
      <c r="V200" s="27"/>
      <c r="W200" s="31">
        <v>3151029</v>
      </c>
      <c r="X200" s="27"/>
      <c r="Y200" s="173"/>
      <c r="Z200" s="169">
        <v>3571723</v>
      </c>
      <c r="AA200" s="275"/>
      <c r="AB200" s="39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28" s="59" customFormat="1" ht="33" customHeight="1" hidden="1">
      <c r="A201" s="57"/>
      <c r="B201" s="76"/>
      <c r="C201" s="243" t="s">
        <v>143</v>
      </c>
      <c r="D201" s="268" t="s">
        <v>305</v>
      </c>
      <c r="E201" s="180"/>
      <c r="F201" s="110"/>
      <c r="G201" s="180"/>
      <c r="H201" s="110"/>
      <c r="I201" s="110">
        <f>I191/F191</f>
        <v>1.216850082516063</v>
      </c>
      <c r="J201" s="110"/>
      <c r="K201" s="268" t="e">
        <f>K191/H191</f>
        <v>#DIV/0!</v>
      </c>
      <c r="L201" s="110"/>
      <c r="M201" s="110"/>
      <c r="N201" s="110"/>
      <c r="O201" s="110"/>
      <c r="P201" s="110"/>
      <c r="Q201" s="110"/>
      <c r="R201" s="110">
        <f>R191/I191</f>
        <v>1.1830269688948054</v>
      </c>
      <c r="S201" s="181"/>
      <c r="T201" s="110"/>
      <c r="U201" s="160">
        <f>U191/R191</f>
        <v>1.071613962842906</v>
      </c>
      <c r="V201" s="63"/>
      <c r="W201" s="160">
        <f>W191/U191</f>
        <v>1.0451549051089468</v>
      </c>
      <c r="X201" s="63"/>
      <c r="Y201" s="161"/>
      <c r="Z201" s="162">
        <f>Z191/W191</f>
        <v>1.0433930437630237</v>
      </c>
      <c r="AA201" s="286"/>
      <c r="AB201" s="63"/>
    </row>
    <row r="202" spans="1:28" ht="39.75" customHeight="1" hidden="1">
      <c r="A202" s="2"/>
      <c r="B202" s="74"/>
      <c r="C202" s="244" t="s">
        <v>372</v>
      </c>
      <c r="D202" s="322" t="s">
        <v>305</v>
      </c>
      <c r="E202" s="191" t="s">
        <v>770</v>
      </c>
      <c r="F202" s="31">
        <v>100.1</v>
      </c>
      <c r="G202" s="191" t="s">
        <v>773</v>
      </c>
      <c r="H202" s="31">
        <v>92.7</v>
      </c>
      <c r="I202" s="108"/>
      <c r="J202" s="108"/>
      <c r="K202" s="4"/>
      <c r="L202" s="108"/>
      <c r="M202" s="108"/>
      <c r="N202" s="108"/>
      <c r="O202" s="108"/>
      <c r="P202" s="108"/>
      <c r="Q202" s="108"/>
      <c r="R202" s="31"/>
      <c r="S202" s="108"/>
      <c r="T202" s="108"/>
      <c r="U202" s="94"/>
      <c r="V202" s="39"/>
      <c r="W202" s="94"/>
      <c r="X202" s="39"/>
      <c r="Y202" s="173"/>
      <c r="Z202" s="169"/>
      <c r="AA202" s="275"/>
      <c r="AB202" s="39"/>
    </row>
    <row r="203" spans="1:28" ht="39.75" customHeight="1" hidden="1">
      <c r="A203" s="2"/>
      <c r="B203" s="74"/>
      <c r="C203" s="244" t="s">
        <v>373</v>
      </c>
      <c r="D203" s="322"/>
      <c r="E203" s="111" t="s">
        <v>407</v>
      </c>
      <c r="F203" s="31">
        <v>110.85139847022027</v>
      </c>
      <c r="G203" s="111" t="s">
        <v>407</v>
      </c>
      <c r="H203" s="31"/>
      <c r="I203" s="31">
        <v>119.38662285584805</v>
      </c>
      <c r="J203" s="111" t="s">
        <v>407</v>
      </c>
      <c r="K203" s="27">
        <v>119.38662285584805</v>
      </c>
      <c r="L203" s="111"/>
      <c r="M203" s="111"/>
      <c r="N203" s="111"/>
      <c r="O203" s="111"/>
      <c r="P203" s="111"/>
      <c r="Q203" s="111"/>
      <c r="R203" s="31">
        <v>123.00425351020259</v>
      </c>
      <c r="S203" s="111" t="s">
        <v>407</v>
      </c>
      <c r="T203" s="111"/>
      <c r="U203" s="94"/>
      <c r="V203" s="39"/>
      <c r="W203" s="94"/>
      <c r="X203" s="39"/>
      <c r="Y203" s="173"/>
      <c r="Z203" s="169"/>
      <c r="AA203" s="275"/>
      <c r="AB203" s="39"/>
    </row>
    <row r="204" spans="1:28" ht="19.5" customHeight="1" hidden="1">
      <c r="A204" s="2"/>
      <c r="B204" s="74"/>
      <c r="C204" s="29" t="s">
        <v>340</v>
      </c>
      <c r="D204" s="322"/>
      <c r="E204" s="111"/>
      <c r="F204" s="31">
        <f>SUM(F205:F217)</f>
        <v>331996.4</v>
      </c>
      <c r="G204" s="111"/>
      <c r="H204" s="31"/>
      <c r="I204" s="31">
        <f>SUM(I205:I217)</f>
        <v>344972.9</v>
      </c>
      <c r="J204" s="111"/>
      <c r="K204" s="27">
        <f>SUM(K205:K217)</f>
        <v>344972.9</v>
      </c>
      <c r="L204" s="111"/>
      <c r="M204" s="111"/>
      <c r="N204" s="111"/>
      <c r="O204" s="111"/>
      <c r="P204" s="111"/>
      <c r="Q204" s="111"/>
      <c r="R204" s="31">
        <f>SUM(R205:R217)</f>
        <v>362801.1</v>
      </c>
      <c r="S204" s="111"/>
      <c r="T204" s="111"/>
      <c r="U204" s="31">
        <f>SUM(U205:U217)</f>
        <v>377593.6</v>
      </c>
      <c r="V204" s="27"/>
      <c r="W204" s="31">
        <f>SUM(W205:W217)</f>
        <v>386265.6</v>
      </c>
      <c r="X204" s="27"/>
      <c r="Y204" s="290">
        <f>SUM(Y205:Y217)</f>
        <v>93027.5</v>
      </c>
      <c r="Z204" s="31">
        <f>SUM(Z205:Z217)</f>
        <v>395165.8</v>
      </c>
      <c r="AA204" s="27"/>
      <c r="AB204" s="39"/>
    </row>
    <row r="205" spans="1:38" s="66" customFormat="1" ht="19.5" customHeight="1" hidden="1">
      <c r="A205" s="65"/>
      <c r="B205" s="78"/>
      <c r="C205" s="29" t="s">
        <v>277</v>
      </c>
      <c r="D205" s="3" t="s">
        <v>306</v>
      </c>
      <c r="E205" s="111"/>
      <c r="F205" s="31">
        <v>80281</v>
      </c>
      <c r="G205" s="111"/>
      <c r="H205" s="31"/>
      <c r="I205" s="31">
        <v>67278</v>
      </c>
      <c r="J205" s="111"/>
      <c r="K205" s="27">
        <v>67278</v>
      </c>
      <c r="L205" s="111"/>
      <c r="M205" s="111"/>
      <c r="N205" s="111"/>
      <c r="O205" s="111"/>
      <c r="P205" s="111"/>
      <c r="Q205" s="111"/>
      <c r="R205" s="31">
        <v>86741.2</v>
      </c>
      <c r="S205" s="111"/>
      <c r="T205" s="111"/>
      <c r="U205" s="169">
        <v>88650</v>
      </c>
      <c r="V205" s="275"/>
      <c r="W205" s="94">
        <v>91409.8</v>
      </c>
      <c r="X205" s="39"/>
      <c r="Y205" s="173"/>
      <c r="Z205" s="169">
        <v>93410</v>
      </c>
      <c r="AA205" s="275"/>
      <c r="AB205" s="39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s="66" customFormat="1" ht="19.5" customHeight="1" hidden="1">
      <c r="A206" s="65"/>
      <c r="B206" s="78"/>
      <c r="C206" s="29" t="s">
        <v>690</v>
      </c>
      <c r="D206" s="3" t="s">
        <v>306</v>
      </c>
      <c r="E206" s="111"/>
      <c r="F206" s="31">
        <v>10724</v>
      </c>
      <c r="G206" s="111"/>
      <c r="H206" s="31"/>
      <c r="I206" s="31">
        <v>12405</v>
      </c>
      <c r="J206" s="111"/>
      <c r="K206" s="27">
        <v>12405</v>
      </c>
      <c r="L206" s="111"/>
      <c r="M206" s="111"/>
      <c r="N206" s="111"/>
      <c r="O206" s="111"/>
      <c r="P206" s="111"/>
      <c r="Q206" s="111"/>
      <c r="R206" s="31">
        <v>14631</v>
      </c>
      <c r="S206" s="111"/>
      <c r="T206" s="111"/>
      <c r="U206" s="31">
        <v>14631</v>
      </c>
      <c r="V206" s="27"/>
      <c r="W206" s="31">
        <v>14631</v>
      </c>
      <c r="X206" s="27"/>
      <c r="Y206" s="290">
        <v>14631</v>
      </c>
      <c r="Z206" s="31">
        <v>14631</v>
      </c>
      <c r="AA206" s="27"/>
      <c r="AB206" s="39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s="66" customFormat="1" ht="19.5" customHeight="1" hidden="1">
      <c r="A207" s="65"/>
      <c r="B207" s="78"/>
      <c r="C207" s="29" t="s">
        <v>121</v>
      </c>
      <c r="D207" s="3" t="s">
        <v>306</v>
      </c>
      <c r="E207" s="111"/>
      <c r="F207" s="31">
        <v>12519.7</v>
      </c>
      <c r="G207" s="111"/>
      <c r="H207" s="31"/>
      <c r="I207" s="31">
        <v>19676.2</v>
      </c>
      <c r="J207" s="111"/>
      <c r="K207" s="27">
        <v>19676.2</v>
      </c>
      <c r="L207" s="111"/>
      <c r="M207" s="111"/>
      <c r="N207" s="111"/>
      <c r="O207" s="111"/>
      <c r="P207" s="111"/>
      <c r="Q207" s="111"/>
      <c r="R207" s="31">
        <v>21584.8</v>
      </c>
      <c r="S207" s="111"/>
      <c r="T207" s="111"/>
      <c r="U207" s="31">
        <v>23700.1</v>
      </c>
      <c r="V207" s="27"/>
      <c r="W207" s="31">
        <v>26212.3</v>
      </c>
      <c r="X207" s="27"/>
      <c r="Y207" s="204"/>
      <c r="Z207" s="31">
        <v>26212.3</v>
      </c>
      <c r="AA207" s="27"/>
      <c r="AB207" s="39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s="66" customFormat="1" ht="19.5" customHeight="1" hidden="1">
      <c r="A208" s="65"/>
      <c r="B208" s="78"/>
      <c r="C208" s="29" t="s">
        <v>279</v>
      </c>
      <c r="D208" s="3" t="s">
        <v>306</v>
      </c>
      <c r="E208" s="111"/>
      <c r="F208" s="31">
        <v>7136</v>
      </c>
      <c r="G208" s="111"/>
      <c r="H208" s="31"/>
      <c r="I208" s="31">
        <v>7758</v>
      </c>
      <c r="J208" s="111"/>
      <c r="K208" s="27">
        <v>7758</v>
      </c>
      <c r="L208" s="111"/>
      <c r="M208" s="111"/>
      <c r="N208" s="111"/>
      <c r="O208" s="111"/>
      <c r="P208" s="111"/>
      <c r="Q208" s="111"/>
      <c r="R208" s="31">
        <v>7800</v>
      </c>
      <c r="S208" s="111"/>
      <c r="T208" s="111"/>
      <c r="U208" s="31">
        <v>8300</v>
      </c>
      <c r="V208" s="27"/>
      <c r="W208" s="169">
        <v>9100</v>
      </c>
      <c r="X208" s="275"/>
      <c r="Y208" s="173"/>
      <c r="Z208" s="169">
        <v>9900</v>
      </c>
      <c r="AA208" s="275"/>
      <c r="AB208" s="39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s="66" customFormat="1" ht="19.5" customHeight="1" hidden="1">
      <c r="A209" s="65"/>
      <c r="B209" s="78"/>
      <c r="C209" s="29" t="s">
        <v>58</v>
      </c>
      <c r="D209" s="3" t="s">
        <v>306</v>
      </c>
      <c r="E209" s="111"/>
      <c r="F209" s="31">
        <v>10448</v>
      </c>
      <c r="G209" s="111"/>
      <c r="H209" s="31"/>
      <c r="I209" s="31">
        <v>9801.5</v>
      </c>
      <c r="J209" s="111"/>
      <c r="K209" s="27">
        <v>9801.5</v>
      </c>
      <c r="L209" s="111"/>
      <c r="M209" s="111"/>
      <c r="N209" s="111"/>
      <c r="O209" s="111"/>
      <c r="P209" s="111"/>
      <c r="Q209" s="111"/>
      <c r="R209" s="31">
        <v>9673.6</v>
      </c>
      <c r="S209" s="111"/>
      <c r="T209" s="111"/>
      <c r="U209" s="31">
        <v>9716</v>
      </c>
      <c r="V209" s="27"/>
      <c r="W209" s="169">
        <v>9716</v>
      </c>
      <c r="X209" s="275"/>
      <c r="Y209" s="173"/>
      <c r="Z209" s="169">
        <v>9716</v>
      </c>
      <c r="AA209" s="275"/>
      <c r="AB209" s="39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s="66" customFormat="1" ht="19.5" customHeight="1" hidden="1">
      <c r="A210" s="65"/>
      <c r="B210" s="78"/>
      <c r="C210" s="29" t="s">
        <v>87</v>
      </c>
      <c r="D210" s="3" t="s">
        <v>306</v>
      </c>
      <c r="E210" s="111"/>
      <c r="F210" s="31">
        <v>10686</v>
      </c>
      <c r="G210" s="111"/>
      <c r="H210" s="31"/>
      <c r="I210" s="31">
        <v>13223</v>
      </c>
      <c r="J210" s="111"/>
      <c r="K210" s="27">
        <v>13223</v>
      </c>
      <c r="L210" s="111"/>
      <c r="M210" s="111"/>
      <c r="N210" s="111"/>
      <c r="O210" s="111"/>
      <c r="P210" s="111"/>
      <c r="Q210" s="111"/>
      <c r="R210" s="31">
        <v>13223</v>
      </c>
      <c r="S210" s="31">
        <v>13223</v>
      </c>
      <c r="T210" s="31"/>
      <c r="U210" s="31">
        <v>13223</v>
      </c>
      <c r="V210" s="27"/>
      <c r="W210" s="31">
        <v>13223</v>
      </c>
      <c r="X210" s="27"/>
      <c r="Y210" s="290">
        <v>13223</v>
      </c>
      <c r="Z210" s="31">
        <v>13223</v>
      </c>
      <c r="AA210" s="27"/>
      <c r="AB210" s="39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s="126" customFormat="1" ht="19.5" customHeight="1" hidden="1">
      <c r="A211" s="124"/>
      <c r="B211" s="125"/>
      <c r="C211" s="29" t="s">
        <v>848</v>
      </c>
      <c r="D211" s="3" t="s">
        <v>306</v>
      </c>
      <c r="E211" s="111"/>
      <c r="F211" s="31">
        <v>2795.7</v>
      </c>
      <c r="G211" s="111"/>
      <c r="H211" s="31"/>
      <c r="I211" s="31">
        <v>2518.2</v>
      </c>
      <c r="J211" s="111"/>
      <c r="K211" s="27">
        <v>2518.2</v>
      </c>
      <c r="L211" s="111"/>
      <c r="M211" s="111"/>
      <c r="N211" s="111"/>
      <c r="O211" s="111"/>
      <c r="P211" s="111"/>
      <c r="Q211" s="111"/>
      <c r="R211" s="31">
        <v>2687.5</v>
      </c>
      <c r="S211" s="111"/>
      <c r="T211" s="111"/>
      <c r="U211" s="31">
        <v>2687.5</v>
      </c>
      <c r="V211" s="27"/>
      <c r="W211" s="31">
        <v>2687.5</v>
      </c>
      <c r="X211" s="27"/>
      <c r="Y211" s="290">
        <v>2687.5</v>
      </c>
      <c r="Z211" s="31">
        <v>2687.5</v>
      </c>
      <c r="AA211" s="27"/>
      <c r="AB211" s="39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s="126" customFormat="1" ht="19.5" customHeight="1" hidden="1">
      <c r="A212" s="124"/>
      <c r="B212" s="125"/>
      <c r="C212" s="29" t="s">
        <v>850</v>
      </c>
      <c r="D212" s="3" t="s">
        <v>306</v>
      </c>
      <c r="E212" s="111"/>
      <c r="F212" s="31">
        <v>8042</v>
      </c>
      <c r="G212" s="111"/>
      <c r="H212" s="31"/>
      <c r="I212" s="31">
        <v>5000</v>
      </c>
      <c r="J212" s="111"/>
      <c r="K212" s="27">
        <v>5000</v>
      </c>
      <c r="L212" s="111"/>
      <c r="M212" s="111"/>
      <c r="N212" s="111"/>
      <c r="O212" s="111"/>
      <c r="P212" s="111"/>
      <c r="Q212" s="111"/>
      <c r="R212" s="31">
        <v>8000</v>
      </c>
      <c r="S212" s="111"/>
      <c r="T212" s="111"/>
      <c r="U212" s="31">
        <v>8000</v>
      </c>
      <c r="V212" s="27"/>
      <c r="W212" s="31">
        <v>8000</v>
      </c>
      <c r="X212" s="27"/>
      <c r="Y212" s="290">
        <v>8000</v>
      </c>
      <c r="Z212" s="31">
        <v>8000</v>
      </c>
      <c r="AA212" s="27"/>
      <c r="AB212" s="39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s="126" customFormat="1" ht="19.5" customHeight="1" hidden="1">
      <c r="A213" s="124"/>
      <c r="B213" s="125"/>
      <c r="C213" s="29" t="s">
        <v>853</v>
      </c>
      <c r="D213" s="3" t="s">
        <v>306</v>
      </c>
      <c r="E213" s="111"/>
      <c r="F213" s="31">
        <v>40697</v>
      </c>
      <c r="G213" s="111"/>
      <c r="H213" s="31"/>
      <c r="I213" s="31">
        <v>43021</v>
      </c>
      <c r="J213" s="111"/>
      <c r="K213" s="27">
        <v>43021</v>
      </c>
      <c r="L213" s="111"/>
      <c r="M213" s="111"/>
      <c r="N213" s="111"/>
      <c r="O213" s="111"/>
      <c r="P213" s="111"/>
      <c r="Q213" s="111"/>
      <c r="R213" s="31">
        <v>32686</v>
      </c>
      <c r="S213" s="111"/>
      <c r="T213" s="111"/>
      <c r="U213" s="31">
        <v>32686</v>
      </c>
      <c r="V213" s="27"/>
      <c r="W213" s="31">
        <v>32686</v>
      </c>
      <c r="X213" s="27"/>
      <c r="Y213" s="290">
        <v>32686</v>
      </c>
      <c r="Z213" s="31">
        <v>32686</v>
      </c>
      <c r="AA213" s="27"/>
      <c r="AB213" s="39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s="66" customFormat="1" ht="19.5" customHeight="1" hidden="1">
      <c r="A214" s="65"/>
      <c r="B214" s="78"/>
      <c r="C214" s="29" t="s">
        <v>402</v>
      </c>
      <c r="D214" s="3" t="s">
        <v>306</v>
      </c>
      <c r="E214" s="111"/>
      <c r="F214" s="31">
        <v>44714</v>
      </c>
      <c r="G214" s="111"/>
      <c r="H214" s="31"/>
      <c r="I214" s="31">
        <v>37253</v>
      </c>
      <c r="J214" s="111"/>
      <c r="K214" s="27">
        <v>37253</v>
      </c>
      <c r="L214" s="111"/>
      <c r="M214" s="111"/>
      <c r="N214" s="111"/>
      <c r="O214" s="111"/>
      <c r="P214" s="111"/>
      <c r="Q214" s="111"/>
      <c r="R214" s="31">
        <v>39880</v>
      </c>
      <c r="S214" s="111"/>
      <c r="T214" s="111"/>
      <c r="U214" s="31">
        <v>40600</v>
      </c>
      <c r="V214" s="27"/>
      <c r="W214" s="169">
        <v>40600</v>
      </c>
      <c r="X214" s="275"/>
      <c r="Y214" s="173"/>
      <c r="Z214" s="169">
        <v>40600</v>
      </c>
      <c r="AA214" s="275"/>
      <c r="AB214" s="39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s="126" customFormat="1" ht="19.5" customHeight="1" hidden="1">
      <c r="A215" s="124"/>
      <c r="B215" s="125"/>
      <c r="C215" s="29" t="s">
        <v>926</v>
      </c>
      <c r="D215" s="3" t="s">
        <v>306</v>
      </c>
      <c r="E215" s="111"/>
      <c r="F215" s="31">
        <v>26782</v>
      </c>
      <c r="G215" s="111"/>
      <c r="H215" s="31"/>
      <c r="I215" s="31">
        <v>38727</v>
      </c>
      <c r="J215" s="111"/>
      <c r="K215" s="27">
        <v>38727</v>
      </c>
      <c r="L215" s="111"/>
      <c r="M215" s="111"/>
      <c r="N215" s="111"/>
      <c r="O215" s="111"/>
      <c r="P215" s="111"/>
      <c r="Q215" s="111"/>
      <c r="R215" s="31">
        <v>29694</v>
      </c>
      <c r="S215" s="111"/>
      <c r="T215" s="111"/>
      <c r="U215" s="31">
        <v>37800</v>
      </c>
      <c r="V215" s="27"/>
      <c r="W215" s="169">
        <v>38200</v>
      </c>
      <c r="X215" s="275"/>
      <c r="Y215" s="173"/>
      <c r="Z215" s="169">
        <v>42000</v>
      </c>
      <c r="AA215" s="275"/>
      <c r="AB215" s="39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s="126" customFormat="1" ht="19.5" customHeight="1" hidden="1">
      <c r="A216" s="124"/>
      <c r="B216" s="125"/>
      <c r="C216" s="29" t="s">
        <v>749</v>
      </c>
      <c r="D216" s="3" t="s">
        <v>306</v>
      </c>
      <c r="E216" s="111"/>
      <c r="F216" s="31">
        <v>58708</v>
      </c>
      <c r="G216" s="111"/>
      <c r="H216" s="31"/>
      <c r="I216" s="31">
        <v>66512</v>
      </c>
      <c r="J216" s="111"/>
      <c r="K216" s="27">
        <v>66512</v>
      </c>
      <c r="L216" s="111"/>
      <c r="M216" s="111"/>
      <c r="N216" s="111"/>
      <c r="O216" s="111"/>
      <c r="P216" s="111"/>
      <c r="Q216" s="111"/>
      <c r="R216" s="31">
        <v>74400</v>
      </c>
      <c r="S216" s="111"/>
      <c r="T216" s="111"/>
      <c r="U216" s="31">
        <v>75800</v>
      </c>
      <c r="V216" s="27"/>
      <c r="W216" s="169">
        <v>78000</v>
      </c>
      <c r="X216" s="275"/>
      <c r="Y216" s="173"/>
      <c r="Z216" s="169">
        <v>80300</v>
      </c>
      <c r="AA216" s="275"/>
      <c r="AB216" s="39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s="126" customFormat="1" ht="19.5" customHeight="1" hidden="1">
      <c r="A217" s="124"/>
      <c r="B217" s="125"/>
      <c r="C217" s="29" t="s">
        <v>691</v>
      </c>
      <c r="D217" s="3" t="s">
        <v>306</v>
      </c>
      <c r="E217" s="111"/>
      <c r="F217" s="31">
        <v>18463</v>
      </c>
      <c r="G217" s="111"/>
      <c r="H217" s="31"/>
      <c r="I217" s="31">
        <v>21800</v>
      </c>
      <c r="J217" s="111"/>
      <c r="K217" s="27">
        <v>21800</v>
      </c>
      <c r="L217" s="111"/>
      <c r="M217" s="111"/>
      <c r="N217" s="111"/>
      <c r="O217" s="111"/>
      <c r="P217" s="111"/>
      <c r="Q217" s="111"/>
      <c r="R217" s="31">
        <v>21800</v>
      </c>
      <c r="S217" s="111"/>
      <c r="T217" s="111"/>
      <c r="U217" s="31">
        <v>21800</v>
      </c>
      <c r="V217" s="27"/>
      <c r="W217" s="31">
        <v>21800</v>
      </c>
      <c r="X217" s="27"/>
      <c r="Y217" s="290">
        <v>21800</v>
      </c>
      <c r="Z217" s="31">
        <v>21800</v>
      </c>
      <c r="AA217" s="27"/>
      <c r="AB217" s="39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s="126" customFormat="1" ht="32.25" customHeight="1" hidden="1">
      <c r="A218" s="124"/>
      <c r="B218" s="125"/>
      <c r="C218" s="243" t="s">
        <v>143</v>
      </c>
      <c r="D218" s="268" t="s">
        <v>305</v>
      </c>
      <c r="E218" s="111"/>
      <c r="F218" s="193"/>
      <c r="G218" s="144"/>
      <c r="H218" s="193"/>
      <c r="I218" s="193">
        <f>I204/F204</f>
        <v>1.0390862672004877</v>
      </c>
      <c r="J218" s="144"/>
      <c r="K218" s="263" t="e">
        <f>K204/H204</f>
        <v>#DIV/0!</v>
      </c>
      <c r="L218" s="144"/>
      <c r="M218" s="144"/>
      <c r="N218" s="144"/>
      <c r="O218" s="144"/>
      <c r="P218" s="144"/>
      <c r="Q218" s="144"/>
      <c r="R218" s="193">
        <f>R204/I204</f>
        <v>1.051680001530555</v>
      </c>
      <c r="S218" s="144"/>
      <c r="T218" s="144"/>
      <c r="U218" s="193">
        <f>U204/R204</f>
        <v>1.0407730296297337</v>
      </c>
      <c r="V218" s="263"/>
      <c r="W218" s="193">
        <f>W204/U204</f>
        <v>1.0229664909574738</v>
      </c>
      <c r="X218" s="263"/>
      <c r="Y218" s="205"/>
      <c r="Z218" s="193">
        <f>Z204/W204</f>
        <v>1.0230416583822117</v>
      </c>
      <c r="AA218" s="263"/>
      <c r="AB218" s="39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s="126" customFormat="1" ht="32.25" customHeight="1" hidden="1">
      <c r="A219" s="124"/>
      <c r="B219" s="125"/>
      <c r="C219" s="243"/>
      <c r="D219" s="268"/>
      <c r="E219" s="111"/>
      <c r="F219" s="193"/>
      <c r="G219" s="144"/>
      <c r="H219" s="193"/>
      <c r="I219" s="193"/>
      <c r="J219" s="144"/>
      <c r="K219" s="263"/>
      <c r="L219" s="144"/>
      <c r="M219" s="144"/>
      <c r="N219" s="144"/>
      <c r="O219" s="144"/>
      <c r="P219" s="144"/>
      <c r="Q219" s="144"/>
      <c r="R219" s="193"/>
      <c r="S219" s="144"/>
      <c r="T219" s="144"/>
      <c r="U219" s="193"/>
      <c r="V219" s="263"/>
      <c r="W219" s="193"/>
      <c r="X219" s="263"/>
      <c r="Y219" s="205"/>
      <c r="Z219" s="193"/>
      <c r="AA219" s="263"/>
      <c r="AB219" s="39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s="126" customFormat="1" ht="32.25" customHeight="1" hidden="1">
      <c r="A220" s="124"/>
      <c r="B220" s="125"/>
      <c r="C220" s="243"/>
      <c r="D220" s="268"/>
      <c r="E220" s="111"/>
      <c r="F220" s="193"/>
      <c r="G220" s="144"/>
      <c r="H220" s="193"/>
      <c r="I220" s="193"/>
      <c r="J220" s="144"/>
      <c r="K220" s="263"/>
      <c r="L220" s="144"/>
      <c r="M220" s="144"/>
      <c r="N220" s="144"/>
      <c r="O220" s="144"/>
      <c r="P220" s="144"/>
      <c r="Q220" s="144"/>
      <c r="R220" s="193"/>
      <c r="S220" s="144"/>
      <c r="T220" s="144"/>
      <c r="U220" s="193"/>
      <c r="V220" s="263"/>
      <c r="W220" s="193"/>
      <c r="X220" s="263"/>
      <c r="Y220" s="205"/>
      <c r="Z220" s="193"/>
      <c r="AA220" s="263"/>
      <c r="AB220" s="39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28" ht="19.5" customHeight="1">
      <c r="A221" s="2"/>
      <c r="B221" s="74" t="s">
        <v>441</v>
      </c>
      <c r="C221" s="250" t="s">
        <v>234</v>
      </c>
      <c r="D221" s="3"/>
      <c r="E221" s="175"/>
      <c r="F221" s="169"/>
      <c r="G221" s="175"/>
      <c r="H221" s="31"/>
      <c r="I221" s="108"/>
      <c r="J221" s="108"/>
      <c r="K221" s="4"/>
      <c r="L221" s="108"/>
      <c r="M221" s="108"/>
      <c r="N221" s="108"/>
      <c r="O221" s="108"/>
      <c r="P221" s="108"/>
      <c r="Q221" s="108"/>
      <c r="R221" s="31"/>
      <c r="S221" s="108"/>
      <c r="T221" s="108"/>
      <c r="U221" s="94"/>
      <c r="V221" s="39"/>
      <c r="W221" s="169"/>
      <c r="X221" s="275"/>
      <c r="Y221" s="173"/>
      <c r="Z221" s="169"/>
      <c r="AA221" s="275"/>
      <c r="AB221" s="39"/>
    </row>
    <row r="222" spans="1:28" ht="45" customHeight="1">
      <c r="A222" s="2"/>
      <c r="B222" s="74"/>
      <c r="C222" s="30" t="s">
        <v>235</v>
      </c>
      <c r="D222" s="320" t="s">
        <v>693</v>
      </c>
      <c r="E222" s="113" t="s">
        <v>369</v>
      </c>
      <c r="F222" s="31">
        <v>58.8</v>
      </c>
      <c r="G222" s="113" t="s">
        <v>369</v>
      </c>
      <c r="H222" s="31">
        <v>15</v>
      </c>
      <c r="I222" s="31">
        <v>45.8</v>
      </c>
      <c r="J222" s="108"/>
      <c r="K222" s="27">
        <v>45.8</v>
      </c>
      <c r="L222" s="108">
        <v>1.6</v>
      </c>
      <c r="M222" s="137"/>
      <c r="N222" s="137"/>
      <c r="O222" s="137"/>
      <c r="P222" s="137">
        <v>16.4</v>
      </c>
      <c r="Q222" s="137"/>
      <c r="R222" s="31">
        <v>50.5</v>
      </c>
      <c r="S222" s="108" t="s">
        <v>303</v>
      </c>
      <c r="T222" s="4">
        <v>41.3</v>
      </c>
      <c r="U222" s="31">
        <v>51</v>
      </c>
      <c r="V222" s="27">
        <v>55</v>
      </c>
      <c r="W222" s="31">
        <v>60</v>
      </c>
      <c r="X222" s="27">
        <v>56</v>
      </c>
      <c r="Y222" s="290">
        <v>70</v>
      </c>
      <c r="Z222" s="31">
        <v>70</v>
      </c>
      <c r="AA222" s="27">
        <v>57</v>
      </c>
      <c r="AB222" s="284">
        <v>58</v>
      </c>
    </row>
    <row r="223" spans="1:28" s="59" customFormat="1" ht="19.5" customHeight="1">
      <c r="A223" s="57"/>
      <c r="B223" s="76"/>
      <c r="C223" s="58" t="s">
        <v>368</v>
      </c>
      <c r="D223" s="268" t="s">
        <v>305</v>
      </c>
      <c r="E223" s="180"/>
      <c r="F223" s="110">
        <v>1.572</v>
      </c>
      <c r="G223" s="180"/>
      <c r="H223" s="110"/>
      <c r="I223" s="110">
        <f>I222/F222</f>
        <v>0.7789115646258503</v>
      </c>
      <c r="J223" s="110"/>
      <c r="K223" s="268">
        <f>K222/H222</f>
        <v>3.0533333333333332</v>
      </c>
      <c r="L223" s="110"/>
      <c r="M223" s="110">
        <v>0.68</v>
      </c>
      <c r="N223" s="110">
        <v>0.87</v>
      </c>
      <c r="O223" s="110" t="s">
        <v>436</v>
      </c>
      <c r="P223" s="110"/>
      <c r="Q223" s="110"/>
      <c r="R223" s="110">
        <f>R222/I222</f>
        <v>1.1026200873362446</v>
      </c>
      <c r="S223" s="181"/>
      <c r="T223" s="268">
        <v>0.902</v>
      </c>
      <c r="U223" s="160">
        <f>U222/R222</f>
        <v>1.00990099009901</v>
      </c>
      <c r="V223" s="286">
        <f>V222/T222</f>
        <v>1.331719128329298</v>
      </c>
      <c r="W223" s="160">
        <f>W222/U222</f>
        <v>1.1764705882352942</v>
      </c>
      <c r="X223" s="286">
        <f>X222/V222</f>
        <v>1.018181818181818</v>
      </c>
      <c r="Y223" s="289">
        <f>Y222/U222</f>
        <v>1.3725490196078431</v>
      </c>
      <c r="Z223" s="160">
        <f>Z222/W222</f>
        <v>1.1666666666666667</v>
      </c>
      <c r="AA223" s="286">
        <f>AA222/X222</f>
        <v>1.0178571428571428</v>
      </c>
      <c r="AB223" s="286">
        <f>AB222/AA222</f>
        <v>1.0175438596491229</v>
      </c>
    </row>
    <row r="224" spans="1:28" ht="46.5" customHeight="1">
      <c r="A224" s="2"/>
      <c r="B224" s="74"/>
      <c r="C224" s="30" t="s">
        <v>395</v>
      </c>
      <c r="D224" s="320" t="s">
        <v>693</v>
      </c>
      <c r="E224" s="113" t="s">
        <v>369</v>
      </c>
      <c r="F224" s="31">
        <v>8.9</v>
      </c>
      <c r="G224" s="113" t="s">
        <v>369</v>
      </c>
      <c r="H224" s="31">
        <v>6.1</v>
      </c>
      <c r="I224" s="31">
        <v>13.3</v>
      </c>
      <c r="J224" s="108"/>
      <c r="K224" s="27">
        <v>13.3</v>
      </c>
      <c r="L224" s="108">
        <v>1.6</v>
      </c>
      <c r="M224" s="108"/>
      <c r="N224" s="108"/>
      <c r="O224" s="108"/>
      <c r="P224" s="108">
        <v>4.5</v>
      </c>
      <c r="Q224" s="108"/>
      <c r="R224" s="31">
        <v>9.7</v>
      </c>
      <c r="S224" s="108" t="s">
        <v>303</v>
      </c>
      <c r="T224" s="4">
        <v>17.3</v>
      </c>
      <c r="U224" s="31">
        <v>9.7</v>
      </c>
      <c r="V224" s="27">
        <v>17</v>
      </c>
      <c r="W224" s="31">
        <v>9.7</v>
      </c>
      <c r="X224" s="27">
        <v>18</v>
      </c>
      <c r="Y224" s="290">
        <v>9.7</v>
      </c>
      <c r="Z224" s="31">
        <v>9.7</v>
      </c>
      <c r="AA224" s="27">
        <v>20</v>
      </c>
      <c r="AB224" s="284">
        <v>22</v>
      </c>
    </row>
    <row r="225" spans="1:28" ht="42.75" customHeight="1">
      <c r="A225" s="2"/>
      <c r="B225" s="74"/>
      <c r="C225" s="30" t="s">
        <v>858</v>
      </c>
      <c r="D225" s="3" t="s">
        <v>306</v>
      </c>
      <c r="E225" s="206" t="s">
        <v>405</v>
      </c>
      <c r="F225" s="31">
        <v>2758851.5</v>
      </c>
      <c r="G225" s="206" t="s">
        <v>405</v>
      </c>
      <c r="H225" s="31">
        <v>1706755.6</v>
      </c>
      <c r="I225" s="31">
        <v>2266223.3</v>
      </c>
      <c r="J225" s="108" t="s">
        <v>386</v>
      </c>
      <c r="K225" s="27">
        <v>2266223.3</v>
      </c>
      <c r="L225" s="108">
        <v>385309.8</v>
      </c>
      <c r="M225" s="137">
        <v>531204</v>
      </c>
      <c r="N225" s="137">
        <v>673236.7</v>
      </c>
      <c r="O225" s="137">
        <v>1331988.8</v>
      </c>
      <c r="P225" s="137"/>
      <c r="Q225" s="137"/>
      <c r="R225" s="31">
        <f>I225*R234</f>
        <v>2173308.1446999996</v>
      </c>
      <c r="S225" s="108" t="s">
        <v>386</v>
      </c>
      <c r="T225" s="27">
        <v>2537799.3</v>
      </c>
      <c r="U225" s="31">
        <f>R225*U234</f>
        <v>2266760.3949220995</v>
      </c>
      <c r="V225" s="27">
        <v>2487043.3</v>
      </c>
      <c r="W225" s="31">
        <f>U225*W234</f>
        <v>2352897.2899291394</v>
      </c>
      <c r="X225" s="27">
        <v>2511913.7</v>
      </c>
      <c r="Y225" s="173"/>
      <c r="Z225" s="31">
        <f>W225*Z234</f>
        <v>2352897.2899291394</v>
      </c>
      <c r="AA225" s="27">
        <v>2562152</v>
      </c>
      <c r="AB225" s="39">
        <v>2587773.5</v>
      </c>
    </row>
    <row r="226" spans="1:28" ht="19.5" customHeight="1" hidden="1">
      <c r="A226" s="2"/>
      <c r="B226" s="74"/>
      <c r="C226" s="244" t="s">
        <v>948</v>
      </c>
      <c r="D226" s="3"/>
      <c r="E226" s="206"/>
      <c r="F226" s="31">
        <f>SUM(F227:F233)</f>
        <v>1497986.9</v>
      </c>
      <c r="G226" s="206"/>
      <c r="H226" s="31"/>
      <c r="I226" s="31">
        <f>SUM(I227:I233)</f>
        <v>1114100.7</v>
      </c>
      <c r="J226" s="108"/>
      <c r="K226" s="108"/>
      <c r="L226" s="108"/>
      <c r="M226" s="108"/>
      <c r="N226" s="108"/>
      <c r="O226" s="108"/>
      <c r="P226" s="108"/>
      <c r="Q226" s="108"/>
      <c r="R226" s="31">
        <f>SUM(R227:R233)</f>
        <v>1068602.5</v>
      </c>
      <c r="S226" s="108"/>
      <c r="T226" s="4"/>
      <c r="U226" s="31">
        <f>SUM(U227:U233)</f>
        <v>1114283.6</v>
      </c>
      <c r="V226" s="27"/>
      <c r="W226" s="31">
        <f>SUM(W227:W233)</f>
        <v>1156659.6</v>
      </c>
      <c r="X226" s="27"/>
      <c r="Y226" s="173"/>
      <c r="Z226" s="31">
        <f>SUM(Z227:Z233)</f>
        <v>1156659.6</v>
      </c>
      <c r="AA226" s="27"/>
      <c r="AB226" s="39"/>
    </row>
    <row r="227" spans="1:38" s="126" customFormat="1" ht="19.5" customHeight="1" hidden="1">
      <c r="A227" s="124"/>
      <c r="B227" s="125"/>
      <c r="C227" s="29" t="s">
        <v>691</v>
      </c>
      <c r="D227" s="3" t="s">
        <v>306</v>
      </c>
      <c r="E227" s="113"/>
      <c r="F227" s="31">
        <v>35775</v>
      </c>
      <c r="G227" s="113"/>
      <c r="H227" s="31"/>
      <c r="I227" s="31">
        <v>35700</v>
      </c>
      <c r="J227" s="108"/>
      <c r="K227" s="108"/>
      <c r="L227" s="108"/>
      <c r="M227" s="108"/>
      <c r="N227" s="108"/>
      <c r="O227" s="108"/>
      <c r="P227" s="108"/>
      <c r="Q227" s="108"/>
      <c r="R227" s="31">
        <v>35700</v>
      </c>
      <c r="S227" s="108"/>
      <c r="T227" s="4"/>
      <c r="U227" s="31">
        <v>35700</v>
      </c>
      <c r="V227" s="27"/>
      <c r="W227" s="31">
        <v>35700</v>
      </c>
      <c r="X227" s="27"/>
      <c r="Y227" s="290">
        <v>35700</v>
      </c>
      <c r="Z227" s="31">
        <v>35700</v>
      </c>
      <c r="AA227" s="27"/>
      <c r="AB227" s="39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s="126" customFormat="1" ht="19.5" customHeight="1" hidden="1">
      <c r="A228" s="124"/>
      <c r="B228" s="125"/>
      <c r="C228" s="29" t="s">
        <v>552</v>
      </c>
      <c r="D228" s="3" t="s">
        <v>306</v>
      </c>
      <c r="E228" s="206"/>
      <c r="F228" s="31"/>
      <c r="G228" s="206"/>
      <c r="H228" s="31"/>
      <c r="I228" s="31"/>
      <c r="J228" s="108"/>
      <c r="K228" s="108"/>
      <c r="L228" s="108"/>
      <c r="M228" s="108"/>
      <c r="N228" s="108"/>
      <c r="O228" s="108"/>
      <c r="P228" s="108"/>
      <c r="Q228" s="108"/>
      <c r="R228" s="31">
        <v>90000</v>
      </c>
      <c r="S228" s="108"/>
      <c r="T228" s="4"/>
      <c r="U228" s="31">
        <v>100000</v>
      </c>
      <c r="V228" s="27"/>
      <c r="W228" s="31">
        <v>100000</v>
      </c>
      <c r="X228" s="27"/>
      <c r="Y228" s="173"/>
      <c r="Z228" s="31">
        <v>100000</v>
      </c>
      <c r="AA228" s="27"/>
      <c r="AB228" s="39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s="126" customFormat="1" ht="19.5" customHeight="1" hidden="1">
      <c r="A229" s="124"/>
      <c r="B229" s="125"/>
      <c r="C229" s="29" t="s">
        <v>121</v>
      </c>
      <c r="D229" s="3" t="s">
        <v>306</v>
      </c>
      <c r="E229" s="206"/>
      <c r="F229" s="31">
        <v>261196.9</v>
      </c>
      <c r="G229" s="206"/>
      <c r="H229" s="31"/>
      <c r="I229" s="31">
        <v>310521.7</v>
      </c>
      <c r="J229" s="108"/>
      <c r="K229" s="108"/>
      <c r="L229" s="108"/>
      <c r="M229" s="108"/>
      <c r="N229" s="108"/>
      <c r="O229" s="108"/>
      <c r="P229" s="108"/>
      <c r="Q229" s="108"/>
      <c r="R229" s="108">
        <v>364092.5</v>
      </c>
      <c r="S229" s="108"/>
      <c r="T229" s="4"/>
      <c r="U229" s="31">
        <v>399773.6</v>
      </c>
      <c r="V229" s="27"/>
      <c r="W229" s="31">
        <v>442149.6</v>
      </c>
      <c r="X229" s="27"/>
      <c r="Y229" s="173"/>
      <c r="Z229" s="31">
        <v>442149.6</v>
      </c>
      <c r="AA229" s="27"/>
      <c r="AB229" s="39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s="66" customFormat="1" ht="19.5" customHeight="1" hidden="1">
      <c r="A230" s="65"/>
      <c r="B230" s="78"/>
      <c r="C230" s="29" t="s">
        <v>278</v>
      </c>
      <c r="D230" s="3" t="s">
        <v>306</v>
      </c>
      <c r="E230" s="113"/>
      <c r="F230" s="31">
        <v>710020</v>
      </c>
      <c r="G230" s="113"/>
      <c r="H230" s="31"/>
      <c r="I230" s="31">
        <v>533785</v>
      </c>
      <c r="J230" s="108"/>
      <c r="K230" s="108"/>
      <c r="L230" s="108"/>
      <c r="M230" s="108"/>
      <c r="N230" s="108"/>
      <c r="O230" s="108"/>
      <c r="P230" s="108"/>
      <c r="Q230" s="108"/>
      <c r="R230" s="31">
        <v>345610</v>
      </c>
      <c r="S230" s="108"/>
      <c r="T230" s="4"/>
      <c r="U230" s="31">
        <v>345610</v>
      </c>
      <c r="V230" s="27"/>
      <c r="W230" s="31">
        <v>345610</v>
      </c>
      <c r="X230" s="27"/>
      <c r="Y230" s="290">
        <v>345610</v>
      </c>
      <c r="Z230" s="31">
        <v>345610</v>
      </c>
      <c r="AA230" s="27"/>
      <c r="AB230" s="39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s="126" customFormat="1" ht="19.5" customHeight="1" hidden="1">
      <c r="A231" s="124"/>
      <c r="B231" s="125"/>
      <c r="C231" s="29" t="s">
        <v>60</v>
      </c>
      <c r="D231" s="3" t="s">
        <v>306</v>
      </c>
      <c r="E231" s="113"/>
      <c r="F231" s="31">
        <v>396529</v>
      </c>
      <c r="G231" s="113"/>
      <c r="H231" s="31"/>
      <c r="I231" s="31">
        <v>152094</v>
      </c>
      <c r="J231" s="108"/>
      <c r="K231" s="108"/>
      <c r="L231" s="108"/>
      <c r="M231" s="108"/>
      <c r="N231" s="108"/>
      <c r="O231" s="108"/>
      <c r="P231" s="108"/>
      <c r="Q231" s="108"/>
      <c r="R231" s="31">
        <v>150000</v>
      </c>
      <c r="S231" s="108"/>
      <c r="T231" s="4"/>
      <c r="U231" s="31">
        <v>150000</v>
      </c>
      <c r="V231" s="27"/>
      <c r="W231" s="31">
        <v>150000</v>
      </c>
      <c r="X231" s="27"/>
      <c r="Y231" s="290">
        <v>150000</v>
      </c>
      <c r="Z231" s="31">
        <v>150000</v>
      </c>
      <c r="AA231" s="27"/>
      <c r="AB231" s="39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 s="126" customFormat="1" ht="19.5" customHeight="1" hidden="1">
      <c r="A232" s="124"/>
      <c r="B232" s="125"/>
      <c r="C232" s="29" t="s">
        <v>849</v>
      </c>
      <c r="D232" s="3" t="s">
        <v>306</v>
      </c>
      <c r="E232" s="113"/>
      <c r="F232" s="31">
        <v>39158</v>
      </c>
      <c r="G232" s="113"/>
      <c r="H232" s="31"/>
      <c r="I232" s="31">
        <v>40000</v>
      </c>
      <c r="J232" s="108"/>
      <c r="K232" s="108"/>
      <c r="L232" s="108"/>
      <c r="M232" s="108"/>
      <c r="N232" s="108"/>
      <c r="O232" s="108"/>
      <c r="P232" s="108"/>
      <c r="Q232" s="108"/>
      <c r="R232" s="31">
        <v>40000</v>
      </c>
      <c r="S232" s="108"/>
      <c r="T232" s="4"/>
      <c r="U232" s="31">
        <v>40000</v>
      </c>
      <c r="V232" s="27"/>
      <c r="W232" s="31">
        <v>40000</v>
      </c>
      <c r="X232" s="27"/>
      <c r="Y232" s="290">
        <v>40000</v>
      </c>
      <c r="Z232" s="31">
        <v>40000</v>
      </c>
      <c r="AA232" s="27"/>
      <c r="AB232" s="39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 s="126" customFormat="1" ht="19.5" customHeight="1" hidden="1">
      <c r="A233" s="124"/>
      <c r="B233" s="125"/>
      <c r="C233" s="29" t="s">
        <v>182</v>
      </c>
      <c r="D233" s="3" t="s">
        <v>306</v>
      </c>
      <c r="E233" s="113"/>
      <c r="F233" s="31">
        <v>55308</v>
      </c>
      <c r="G233" s="113"/>
      <c r="H233" s="31"/>
      <c r="I233" s="31">
        <v>42000</v>
      </c>
      <c r="J233" s="108"/>
      <c r="K233" s="108"/>
      <c r="L233" s="108"/>
      <c r="M233" s="108"/>
      <c r="N233" s="108"/>
      <c r="O233" s="108"/>
      <c r="P233" s="108"/>
      <c r="Q233" s="108"/>
      <c r="R233" s="31">
        <v>43200</v>
      </c>
      <c r="S233" s="108"/>
      <c r="T233" s="4"/>
      <c r="U233" s="31">
        <v>43200</v>
      </c>
      <c r="V233" s="27"/>
      <c r="W233" s="31">
        <v>43200</v>
      </c>
      <c r="X233" s="27"/>
      <c r="Y233" s="290">
        <v>43200</v>
      </c>
      <c r="Z233" s="31">
        <v>43200</v>
      </c>
      <c r="AA233" s="27"/>
      <c r="AB233" s="39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28" s="59" customFormat="1" ht="25.5" customHeight="1">
      <c r="A234" s="57"/>
      <c r="B234" s="76"/>
      <c r="C234" s="146" t="s">
        <v>143</v>
      </c>
      <c r="D234" s="268" t="s">
        <v>305</v>
      </c>
      <c r="E234" s="180"/>
      <c r="F234" s="110">
        <v>2.541</v>
      </c>
      <c r="G234" s="180"/>
      <c r="H234" s="110"/>
      <c r="I234" s="110">
        <f>I225/F225</f>
        <v>0.8214372176247978</v>
      </c>
      <c r="J234" s="110"/>
      <c r="K234" s="297">
        <f>K225/F225</f>
        <v>0.8214372176247978</v>
      </c>
      <c r="L234" s="110"/>
      <c r="M234" s="110"/>
      <c r="N234" s="110"/>
      <c r="O234" s="110"/>
      <c r="P234" s="110"/>
      <c r="Q234" s="110"/>
      <c r="R234" s="110">
        <v>0.959</v>
      </c>
      <c r="S234" s="181"/>
      <c r="T234" s="268">
        <v>1.12</v>
      </c>
      <c r="U234" s="160">
        <v>1.043</v>
      </c>
      <c r="V234" s="63">
        <v>0.98</v>
      </c>
      <c r="W234" s="160">
        <v>1.038</v>
      </c>
      <c r="X234" s="63">
        <v>1.01</v>
      </c>
      <c r="Y234" s="161"/>
      <c r="Z234" s="162">
        <v>1</v>
      </c>
      <c r="AA234" s="287">
        <v>1.02</v>
      </c>
      <c r="AB234" s="63">
        <v>1.01</v>
      </c>
    </row>
    <row r="235" spans="1:28" ht="45.75" customHeight="1">
      <c r="A235" s="2"/>
      <c r="B235" s="74" t="s">
        <v>442</v>
      </c>
      <c r="C235" s="250" t="s">
        <v>236</v>
      </c>
      <c r="D235" s="324"/>
      <c r="E235" s="31"/>
      <c r="F235" s="139"/>
      <c r="G235" s="140"/>
      <c r="H235" s="140"/>
      <c r="I235" s="141"/>
      <c r="J235" s="108"/>
      <c r="K235" s="108"/>
      <c r="L235" s="108"/>
      <c r="M235" s="108"/>
      <c r="N235" s="108"/>
      <c r="O235" s="108"/>
      <c r="P235" s="108"/>
      <c r="Q235" s="108"/>
      <c r="R235" s="31"/>
      <c r="S235" s="108"/>
      <c r="T235" s="108"/>
      <c r="U235" s="94"/>
      <c r="V235" s="39"/>
      <c r="W235" s="94"/>
      <c r="X235" s="39"/>
      <c r="Y235" s="173"/>
      <c r="Z235" s="169"/>
      <c r="AA235" s="275"/>
      <c r="AB235" s="39"/>
    </row>
    <row r="236" spans="1:29" ht="19.5" customHeight="1">
      <c r="A236" s="2"/>
      <c r="B236" s="74"/>
      <c r="C236" s="242" t="s">
        <v>309</v>
      </c>
      <c r="D236" s="3" t="s">
        <v>306</v>
      </c>
      <c r="E236" s="108" t="s">
        <v>21</v>
      </c>
      <c r="F236" s="31">
        <v>10085544</v>
      </c>
      <c r="G236" s="108" t="s">
        <v>21</v>
      </c>
      <c r="H236" s="31">
        <v>5353000</v>
      </c>
      <c r="I236" s="31">
        <v>10515269</v>
      </c>
      <c r="J236" s="108" t="s">
        <v>10</v>
      </c>
      <c r="K236" s="27">
        <v>10515269</v>
      </c>
      <c r="L236" s="108"/>
      <c r="M236" s="178">
        <v>3238926</v>
      </c>
      <c r="N236" s="178">
        <v>4570308</v>
      </c>
      <c r="O236" s="178">
        <v>5567164</v>
      </c>
      <c r="P236" s="178"/>
      <c r="Q236" s="178">
        <v>4919831</v>
      </c>
      <c r="R236" s="31">
        <f>I236*110.4/100</f>
        <v>11608856.976000002</v>
      </c>
      <c r="S236" s="108" t="s">
        <v>10</v>
      </c>
      <c r="T236" s="27">
        <v>11870272</v>
      </c>
      <c r="U236" s="31">
        <f>R236*110.9/100</f>
        <v>12874222.386384003</v>
      </c>
      <c r="V236" s="27">
        <v>13717930</v>
      </c>
      <c r="W236" s="31">
        <f>U236*111.2/100</f>
        <v>14316135.293659013</v>
      </c>
      <c r="X236" s="27">
        <v>14842800.3</v>
      </c>
      <c r="Y236" s="173"/>
      <c r="Z236" s="169">
        <f>W236*110.5/100</f>
        <v>15819329.499493208</v>
      </c>
      <c r="AA236" s="275">
        <v>15763053.9</v>
      </c>
      <c r="AB236" s="39">
        <v>16598495.8</v>
      </c>
      <c r="AC236" s="75" t="s">
        <v>577</v>
      </c>
    </row>
    <row r="237" spans="1:28" ht="19.5" customHeight="1" hidden="1">
      <c r="A237" s="2"/>
      <c r="B237" s="74"/>
      <c r="C237" s="244" t="s">
        <v>755</v>
      </c>
      <c r="D237" s="3" t="s">
        <v>306</v>
      </c>
      <c r="E237" s="108"/>
      <c r="F237" s="31">
        <f>SUM(F238:F240)</f>
        <v>1052442.2</v>
      </c>
      <c r="G237" s="108"/>
      <c r="H237" s="31"/>
      <c r="I237" s="31">
        <f>SUM(I238:I240)</f>
        <v>1050695.7</v>
      </c>
      <c r="J237" s="108"/>
      <c r="K237" s="27">
        <f>SUM(K238:K240)</f>
        <v>1050695.7</v>
      </c>
      <c r="L237" s="108"/>
      <c r="M237" s="108"/>
      <c r="N237" s="108"/>
      <c r="O237" s="108"/>
      <c r="P237" s="108"/>
      <c r="Q237" s="108"/>
      <c r="R237" s="31">
        <f aca="true" t="shared" si="1" ref="R237:Z237">SUM(R238:R240)</f>
        <v>1043442.4</v>
      </c>
      <c r="S237" s="31">
        <f t="shared" si="1"/>
        <v>0</v>
      </c>
      <c r="T237" s="27"/>
      <c r="U237" s="31">
        <f t="shared" si="1"/>
        <v>1046761.2</v>
      </c>
      <c r="V237" s="27"/>
      <c r="W237" s="31">
        <f t="shared" si="1"/>
        <v>1049643.3</v>
      </c>
      <c r="X237" s="27"/>
      <c r="Y237" s="290">
        <f t="shared" si="1"/>
        <v>0</v>
      </c>
      <c r="Z237" s="31">
        <f t="shared" si="1"/>
        <v>1052955</v>
      </c>
      <c r="AA237" s="27"/>
      <c r="AB237" s="39"/>
    </row>
    <row r="238" spans="1:38" s="126" customFormat="1" ht="19.5" customHeight="1" hidden="1">
      <c r="A238" s="124"/>
      <c r="B238" s="125"/>
      <c r="C238" s="29" t="s">
        <v>794</v>
      </c>
      <c r="D238" s="3" t="s">
        <v>306</v>
      </c>
      <c r="E238" s="108"/>
      <c r="F238" s="31">
        <v>19830</v>
      </c>
      <c r="G238" s="108"/>
      <c r="H238" s="31"/>
      <c r="I238" s="31">
        <v>19830</v>
      </c>
      <c r="J238" s="108"/>
      <c r="K238" s="27">
        <v>19830</v>
      </c>
      <c r="L238" s="108"/>
      <c r="M238" s="108"/>
      <c r="N238" s="108"/>
      <c r="O238" s="108"/>
      <c r="P238" s="108"/>
      <c r="Q238" s="108"/>
      <c r="R238" s="31">
        <v>21150</v>
      </c>
      <c r="S238" s="108"/>
      <c r="T238" s="4"/>
      <c r="U238" s="31">
        <v>21840</v>
      </c>
      <c r="V238" s="27"/>
      <c r="W238" s="31">
        <v>22030</v>
      </c>
      <c r="X238" s="27"/>
      <c r="Y238" s="173"/>
      <c r="Z238" s="169">
        <v>22580</v>
      </c>
      <c r="AA238" s="275"/>
      <c r="AB238" s="39"/>
      <c r="AC238" s="5"/>
      <c r="AD238" s="5"/>
      <c r="AE238" s="5"/>
      <c r="AF238" s="5"/>
      <c r="AG238" s="5"/>
      <c r="AH238" s="5"/>
      <c r="AI238" s="5"/>
      <c r="AJ238" s="5"/>
      <c r="AK238" s="5"/>
      <c r="AL238" s="5"/>
    </row>
    <row r="239" spans="1:38" s="126" customFormat="1" ht="19.5" customHeight="1" hidden="1">
      <c r="A239" s="124"/>
      <c r="B239" s="125"/>
      <c r="C239" s="29" t="s">
        <v>423</v>
      </c>
      <c r="D239" s="3" t="s">
        <v>306</v>
      </c>
      <c r="E239" s="108"/>
      <c r="F239" s="31">
        <v>4312.2</v>
      </c>
      <c r="G239" s="108"/>
      <c r="H239" s="31"/>
      <c r="I239" s="31">
        <v>4941.7</v>
      </c>
      <c r="J239" s="108"/>
      <c r="K239" s="27">
        <v>4941.7</v>
      </c>
      <c r="L239" s="108"/>
      <c r="M239" s="108"/>
      <c r="N239" s="108"/>
      <c r="O239" s="108"/>
      <c r="P239" s="108"/>
      <c r="Q239" s="108"/>
      <c r="R239" s="31">
        <v>6292.4</v>
      </c>
      <c r="S239" s="108"/>
      <c r="T239" s="4"/>
      <c r="U239" s="31">
        <v>6921.2</v>
      </c>
      <c r="V239" s="27"/>
      <c r="W239" s="31">
        <v>7613.3</v>
      </c>
      <c r="X239" s="27"/>
      <c r="Y239" s="173"/>
      <c r="Z239" s="169">
        <v>8375</v>
      </c>
      <c r="AA239" s="275"/>
      <c r="AB239" s="39"/>
      <c r="AC239" s="5"/>
      <c r="AD239" s="5"/>
      <c r="AE239" s="5"/>
      <c r="AF239" s="5"/>
      <c r="AG239" s="5"/>
      <c r="AH239" s="5"/>
      <c r="AI239" s="5"/>
      <c r="AJ239" s="5"/>
      <c r="AK239" s="5"/>
      <c r="AL239" s="5"/>
    </row>
    <row r="240" spans="1:28" ht="19.5" customHeight="1" hidden="1">
      <c r="A240" s="2"/>
      <c r="B240" s="74"/>
      <c r="C240" s="29" t="s">
        <v>419</v>
      </c>
      <c r="D240" s="3" t="s">
        <v>306</v>
      </c>
      <c r="E240" s="108"/>
      <c r="F240" s="31">
        <v>1028300</v>
      </c>
      <c r="G240" s="108"/>
      <c r="H240" s="31"/>
      <c r="I240" s="31">
        <v>1025924</v>
      </c>
      <c r="J240" s="108"/>
      <c r="K240" s="27">
        <v>1025924</v>
      </c>
      <c r="L240" s="108"/>
      <c r="M240" s="108"/>
      <c r="N240" s="108"/>
      <c r="O240" s="108"/>
      <c r="P240" s="108"/>
      <c r="Q240" s="108"/>
      <c r="R240" s="31">
        <v>1016000</v>
      </c>
      <c r="S240" s="108"/>
      <c r="T240" s="4"/>
      <c r="U240" s="31">
        <v>1018000</v>
      </c>
      <c r="V240" s="27"/>
      <c r="W240" s="31">
        <v>1020000</v>
      </c>
      <c r="X240" s="27"/>
      <c r="Y240" s="173"/>
      <c r="Z240" s="169">
        <v>1022000</v>
      </c>
      <c r="AA240" s="275"/>
      <c r="AB240" s="39"/>
    </row>
    <row r="241" spans="1:28" s="59" customFormat="1" ht="19.5" customHeight="1">
      <c r="A241" s="57"/>
      <c r="B241" s="76"/>
      <c r="C241" s="58" t="s">
        <v>368</v>
      </c>
      <c r="D241" s="268" t="s">
        <v>305</v>
      </c>
      <c r="E241" s="180"/>
      <c r="F241" s="110">
        <v>1.223</v>
      </c>
      <c r="G241" s="180"/>
      <c r="H241" s="110"/>
      <c r="I241" s="188">
        <f>I236/F236</f>
        <v>1.0426080140049956</v>
      </c>
      <c r="J241" s="110"/>
      <c r="K241" s="297">
        <f>K236/H236</f>
        <v>1.9643693256118064</v>
      </c>
      <c r="L241" s="110"/>
      <c r="M241" s="110">
        <v>1.002</v>
      </c>
      <c r="N241" s="110"/>
      <c r="O241" s="110"/>
      <c r="P241" s="110"/>
      <c r="Q241" s="110"/>
      <c r="R241" s="110">
        <f>R236/I236</f>
        <v>1.104</v>
      </c>
      <c r="S241" s="181"/>
      <c r="T241" s="268">
        <v>1.129</v>
      </c>
      <c r="U241" s="160">
        <f>U236/R236</f>
        <v>1.109</v>
      </c>
      <c r="V241" s="63">
        <v>1.156</v>
      </c>
      <c r="W241" s="160">
        <f>W236/U236</f>
        <v>1.112</v>
      </c>
      <c r="X241" s="63">
        <v>1.082</v>
      </c>
      <c r="Y241" s="161"/>
      <c r="Z241" s="162">
        <f>Z236/W236</f>
        <v>1.105</v>
      </c>
      <c r="AA241" s="287">
        <v>2.062</v>
      </c>
      <c r="AB241" s="63">
        <f>AB236/AA236</f>
        <v>1.0530000027469297</v>
      </c>
    </row>
    <row r="242" spans="1:28" ht="19.5" customHeight="1">
      <c r="A242" s="2"/>
      <c r="B242" s="74"/>
      <c r="C242" s="242" t="s">
        <v>310</v>
      </c>
      <c r="D242" s="3" t="s">
        <v>306</v>
      </c>
      <c r="E242" s="108" t="s">
        <v>10</v>
      </c>
      <c r="F242" s="31">
        <v>408710</v>
      </c>
      <c r="G242" s="108" t="s">
        <v>10</v>
      </c>
      <c r="H242" s="31"/>
      <c r="I242" s="31">
        <v>443315</v>
      </c>
      <c r="J242" s="108" t="s">
        <v>10</v>
      </c>
      <c r="K242" s="27">
        <v>443315</v>
      </c>
      <c r="L242" s="108"/>
      <c r="M242" s="178">
        <v>125667</v>
      </c>
      <c r="N242" s="178">
        <v>160760.7</v>
      </c>
      <c r="O242" s="178">
        <v>197121</v>
      </c>
      <c r="P242" s="178"/>
      <c r="Q242" s="178">
        <v>215277</v>
      </c>
      <c r="R242" s="31">
        <v>400000</v>
      </c>
      <c r="S242" s="108" t="s">
        <v>10</v>
      </c>
      <c r="T242" s="27">
        <v>423702.4</v>
      </c>
      <c r="U242" s="31">
        <f>R242*U250</f>
        <v>449600.00000000006</v>
      </c>
      <c r="V242" s="27">
        <v>504799.7</v>
      </c>
      <c r="W242" s="31">
        <f>U242*W250</f>
        <v>503102.4000000001</v>
      </c>
      <c r="X242" s="27">
        <v>542659.7</v>
      </c>
      <c r="Y242" s="173"/>
      <c r="Z242" s="169">
        <f>W242*Z250</f>
        <v>563474.6880000002</v>
      </c>
      <c r="AA242" s="275">
        <v>581188.5</v>
      </c>
      <c r="AB242" s="39">
        <v>616059.8</v>
      </c>
    </row>
    <row r="243" spans="1:28" ht="19.5" customHeight="1" hidden="1">
      <c r="A243" s="2"/>
      <c r="B243" s="74"/>
      <c r="C243" s="244" t="s">
        <v>755</v>
      </c>
      <c r="D243" s="3" t="s">
        <v>306</v>
      </c>
      <c r="E243" s="108"/>
      <c r="F243" s="31">
        <f>SUM(F245:F249)</f>
        <v>28690.3</v>
      </c>
      <c r="G243" s="108"/>
      <c r="H243" s="31"/>
      <c r="I243" s="31">
        <f>SUM(I245:I249)</f>
        <v>29850.899999999998</v>
      </c>
      <c r="J243" s="108"/>
      <c r="K243" s="27">
        <f>SUM(K245:K249)</f>
        <v>29850.899999999998</v>
      </c>
      <c r="L243" s="108"/>
      <c r="M243" s="108"/>
      <c r="N243" s="108"/>
      <c r="O243" s="108"/>
      <c r="P243" s="108"/>
      <c r="Q243" s="108"/>
      <c r="R243" s="31">
        <f>SUM(R245:R249)</f>
        <v>27382.4</v>
      </c>
      <c r="S243" s="108"/>
      <c r="T243" s="4"/>
      <c r="U243" s="31">
        <f>SUM(U245:U249)</f>
        <v>28483.1</v>
      </c>
      <c r="V243" s="27"/>
      <c r="W243" s="31">
        <f>SUM(W245:W249)</f>
        <v>29631.5</v>
      </c>
      <c r="X243" s="27"/>
      <c r="Y243" s="290">
        <f>SUM(Y245:Y249)</f>
        <v>11400</v>
      </c>
      <c r="Z243" s="31">
        <f>SUM(Z245:Z249)</f>
        <v>30755</v>
      </c>
      <c r="AA243" s="27"/>
      <c r="AB243" s="39"/>
    </row>
    <row r="244" spans="1:28" ht="19.5" customHeight="1" hidden="1">
      <c r="A244" s="2"/>
      <c r="B244" s="74"/>
      <c r="C244" s="244"/>
      <c r="D244" s="3"/>
      <c r="E244" s="108"/>
      <c r="F244" s="31"/>
      <c r="G244" s="108"/>
      <c r="H244" s="31"/>
      <c r="I244" s="31"/>
      <c r="J244" s="108"/>
      <c r="K244" s="27"/>
      <c r="L244" s="108"/>
      <c r="M244" s="108"/>
      <c r="N244" s="108"/>
      <c r="O244" s="108"/>
      <c r="P244" s="108"/>
      <c r="Q244" s="108"/>
      <c r="R244" s="31"/>
      <c r="S244" s="108"/>
      <c r="T244" s="4"/>
      <c r="U244" s="31"/>
      <c r="V244" s="27"/>
      <c r="W244" s="31"/>
      <c r="X244" s="27"/>
      <c r="Y244" s="173"/>
      <c r="Z244" s="169"/>
      <c r="AA244" s="275"/>
      <c r="AB244" s="39"/>
    </row>
    <row r="245" spans="1:38" s="126" customFormat="1" ht="19.5" customHeight="1" hidden="1">
      <c r="A245" s="124"/>
      <c r="B245" s="125"/>
      <c r="C245" s="29" t="s">
        <v>44</v>
      </c>
      <c r="D245" s="3" t="s">
        <v>306</v>
      </c>
      <c r="E245" s="108"/>
      <c r="F245" s="31">
        <v>5278</v>
      </c>
      <c r="G245" s="108"/>
      <c r="H245" s="31"/>
      <c r="I245" s="31">
        <v>5575</v>
      </c>
      <c r="J245" s="108"/>
      <c r="K245" s="27">
        <v>5575</v>
      </c>
      <c r="L245" s="108"/>
      <c r="M245" s="108"/>
      <c r="N245" s="108"/>
      <c r="O245" s="108"/>
      <c r="P245" s="108"/>
      <c r="Q245" s="108"/>
      <c r="R245" s="31">
        <v>5580</v>
      </c>
      <c r="S245" s="108"/>
      <c r="T245" s="4"/>
      <c r="U245" s="31">
        <v>5900</v>
      </c>
      <c r="V245" s="27"/>
      <c r="W245" s="31">
        <v>6000</v>
      </c>
      <c r="X245" s="27"/>
      <c r="Y245" s="173"/>
      <c r="Z245" s="169">
        <v>6200</v>
      </c>
      <c r="AA245" s="275"/>
      <c r="AB245" s="39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8" s="126" customFormat="1" ht="19.5" customHeight="1" hidden="1">
      <c r="A246" s="124"/>
      <c r="B246" s="125"/>
      <c r="C246" s="29" t="s">
        <v>421</v>
      </c>
      <c r="D246" s="3" t="s">
        <v>306</v>
      </c>
      <c r="E246" s="108"/>
      <c r="F246" s="31">
        <v>10860</v>
      </c>
      <c r="G246" s="108"/>
      <c r="H246" s="31"/>
      <c r="I246" s="31">
        <v>10250</v>
      </c>
      <c r="J246" s="108"/>
      <c r="K246" s="27">
        <v>10250</v>
      </c>
      <c r="L246" s="108"/>
      <c r="M246" s="108"/>
      <c r="N246" s="108"/>
      <c r="O246" s="108"/>
      <c r="P246" s="108"/>
      <c r="Q246" s="108"/>
      <c r="R246" s="31">
        <v>11400</v>
      </c>
      <c r="S246" s="108"/>
      <c r="T246" s="4"/>
      <c r="U246" s="31">
        <v>11400</v>
      </c>
      <c r="V246" s="27"/>
      <c r="W246" s="31">
        <v>11400</v>
      </c>
      <c r="X246" s="27"/>
      <c r="Y246" s="290">
        <v>11400</v>
      </c>
      <c r="Z246" s="31">
        <v>11400</v>
      </c>
      <c r="AA246" s="27"/>
      <c r="AB246" s="39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38" s="126" customFormat="1" ht="19.5" customHeight="1" hidden="1">
      <c r="A247" s="124" t="s">
        <v>422</v>
      </c>
      <c r="B247" s="125"/>
      <c r="C247" s="29" t="s">
        <v>423</v>
      </c>
      <c r="D247" s="3" t="s">
        <v>306</v>
      </c>
      <c r="E247" s="108"/>
      <c r="F247" s="31">
        <v>8886.8</v>
      </c>
      <c r="G247" s="108"/>
      <c r="H247" s="31"/>
      <c r="I247" s="31">
        <v>10644.3</v>
      </c>
      <c r="J247" s="108"/>
      <c r="K247" s="27">
        <v>10644.3</v>
      </c>
      <c r="L247" s="108"/>
      <c r="M247" s="108"/>
      <c r="N247" s="108"/>
      <c r="O247" s="108"/>
      <c r="P247" s="108"/>
      <c r="Q247" s="108"/>
      <c r="R247" s="31">
        <v>6802.4</v>
      </c>
      <c r="S247" s="108"/>
      <c r="T247" s="4"/>
      <c r="U247" s="31">
        <v>7483.1</v>
      </c>
      <c r="V247" s="27"/>
      <c r="W247" s="31">
        <v>8231.5</v>
      </c>
      <c r="X247" s="27"/>
      <c r="Y247" s="204"/>
      <c r="Z247" s="31">
        <v>9055</v>
      </c>
      <c r="AA247" s="27"/>
      <c r="AB247" s="39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8" s="126" customFormat="1" ht="19.5" customHeight="1" hidden="1">
      <c r="A248" s="124"/>
      <c r="B248" s="125"/>
      <c r="C248" s="29" t="s">
        <v>420</v>
      </c>
      <c r="D248" s="3" t="s">
        <v>306</v>
      </c>
      <c r="E248" s="108"/>
      <c r="F248" s="31">
        <v>1607.5</v>
      </c>
      <c r="G248" s="108"/>
      <c r="H248" s="31"/>
      <c r="I248" s="31">
        <v>1520.6</v>
      </c>
      <c r="J248" s="108"/>
      <c r="K248" s="27">
        <v>1520.6</v>
      </c>
      <c r="L248" s="108"/>
      <c r="M248" s="108"/>
      <c r="N248" s="108"/>
      <c r="O248" s="108"/>
      <c r="P248" s="108"/>
      <c r="Q248" s="108"/>
      <c r="R248" s="31">
        <v>1600</v>
      </c>
      <c r="S248" s="108"/>
      <c r="T248" s="4"/>
      <c r="U248" s="31">
        <v>1600</v>
      </c>
      <c r="V248" s="27"/>
      <c r="W248" s="31">
        <v>1800</v>
      </c>
      <c r="X248" s="27"/>
      <c r="Y248" s="173"/>
      <c r="Z248" s="169">
        <v>1800</v>
      </c>
      <c r="AA248" s="275"/>
      <c r="AB248" s="39"/>
      <c r="AC248" s="5"/>
      <c r="AD248" s="5"/>
      <c r="AE248" s="5"/>
      <c r="AF248" s="5"/>
      <c r="AG248" s="5"/>
      <c r="AH248" s="5"/>
      <c r="AI248" s="5"/>
      <c r="AJ248" s="5"/>
      <c r="AK248" s="5"/>
      <c r="AL248" s="5"/>
    </row>
    <row r="249" spans="1:38" s="126" customFormat="1" ht="19.5" customHeight="1" hidden="1">
      <c r="A249" s="124"/>
      <c r="B249" s="125"/>
      <c r="C249" s="29" t="s">
        <v>556</v>
      </c>
      <c r="D249" s="3" t="s">
        <v>306</v>
      </c>
      <c r="E249" s="108"/>
      <c r="F249" s="31">
        <v>2058</v>
      </c>
      <c r="G249" s="108"/>
      <c r="H249" s="31"/>
      <c r="I249" s="31">
        <v>1861</v>
      </c>
      <c r="J249" s="108"/>
      <c r="K249" s="27">
        <v>1861</v>
      </c>
      <c r="L249" s="108"/>
      <c r="M249" s="108"/>
      <c r="N249" s="108"/>
      <c r="O249" s="108"/>
      <c r="P249" s="108"/>
      <c r="Q249" s="108"/>
      <c r="R249" s="31">
        <v>2000</v>
      </c>
      <c r="S249" s="108"/>
      <c r="T249" s="4"/>
      <c r="U249" s="31">
        <v>2100</v>
      </c>
      <c r="V249" s="27"/>
      <c r="W249" s="31">
        <v>2200</v>
      </c>
      <c r="X249" s="27"/>
      <c r="Y249" s="173"/>
      <c r="Z249" s="169">
        <v>2300</v>
      </c>
      <c r="AA249" s="275"/>
      <c r="AB249" s="39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1:28" s="59" customFormat="1" ht="19.5" customHeight="1">
      <c r="A250" s="57"/>
      <c r="B250" s="76"/>
      <c r="C250" s="58" t="s">
        <v>368</v>
      </c>
      <c r="D250" s="268" t="s">
        <v>305</v>
      </c>
      <c r="E250" s="180"/>
      <c r="F250" s="207">
        <v>1.035</v>
      </c>
      <c r="G250" s="180"/>
      <c r="H250" s="110"/>
      <c r="I250" s="110">
        <f>I242/F242</f>
        <v>1.084668836094052</v>
      </c>
      <c r="J250" s="110"/>
      <c r="K250" s="268">
        <f>K242/F242</f>
        <v>1.084668836094052</v>
      </c>
      <c r="L250" s="110"/>
      <c r="M250" s="110">
        <v>0.918</v>
      </c>
      <c r="N250" s="110"/>
      <c r="O250" s="110"/>
      <c r="P250" s="110"/>
      <c r="Q250" s="110"/>
      <c r="R250" s="110">
        <f>R242/I242</f>
        <v>0.902292951964179</v>
      </c>
      <c r="S250" s="181"/>
      <c r="T250" s="268">
        <v>0.956</v>
      </c>
      <c r="U250" s="160">
        <v>1.124</v>
      </c>
      <c r="V250" s="63">
        <v>1.191</v>
      </c>
      <c r="W250" s="160">
        <v>1.119</v>
      </c>
      <c r="X250" s="63">
        <v>1.075</v>
      </c>
      <c r="Y250" s="161"/>
      <c r="Z250" s="162">
        <v>1.12</v>
      </c>
      <c r="AA250" s="287">
        <v>1.071</v>
      </c>
      <c r="AB250" s="63">
        <v>1.06</v>
      </c>
    </row>
    <row r="251" spans="1:28" ht="19.5" customHeight="1">
      <c r="A251" s="2"/>
      <c r="B251" s="74"/>
      <c r="C251" s="242" t="s">
        <v>390</v>
      </c>
      <c r="D251" s="3" t="s">
        <v>306</v>
      </c>
      <c r="E251" s="108" t="s">
        <v>21</v>
      </c>
      <c r="F251" s="31">
        <v>2926936.4</v>
      </c>
      <c r="G251" s="108" t="s">
        <v>21</v>
      </c>
      <c r="H251" s="31">
        <v>1449500</v>
      </c>
      <c r="I251" s="31">
        <v>3380465.5</v>
      </c>
      <c r="J251" s="108" t="s">
        <v>21</v>
      </c>
      <c r="K251" s="27">
        <v>3380465.5</v>
      </c>
      <c r="L251" s="108"/>
      <c r="M251" s="108">
        <v>1441615.8</v>
      </c>
      <c r="N251" s="108"/>
      <c r="O251" s="108"/>
      <c r="P251" s="108"/>
      <c r="Q251" s="108"/>
      <c r="R251" s="31">
        <f>I251*118/100</f>
        <v>3988949.29</v>
      </c>
      <c r="S251" s="108" t="s">
        <v>10</v>
      </c>
      <c r="T251" s="27">
        <v>3875026.1</v>
      </c>
      <c r="U251" s="31">
        <f>R251*114/100</f>
        <v>4547402.1906</v>
      </c>
      <c r="V251" s="27">
        <v>4209813.3</v>
      </c>
      <c r="W251" s="31">
        <f>U251*114/100</f>
        <v>5184038.497284001</v>
      </c>
      <c r="X251" s="27">
        <v>4563437.6</v>
      </c>
      <c r="Y251" s="173"/>
      <c r="Z251" s="169">
        <f>W251*114/100</f>
        <v>5909803.88690376</v>
      </c>
      <c r="AA251" s="275">
        <v>4919385.7</v>
      </c>
      <c r="AB251" s="39">
        <v>5258823.4</v>
      </c>
    </row>
    <row r="252" spans="1:28" ht="19.5" customHeight="1" hidden="1">
      <c r="A252" s="2"/>
      <c r="B252" s="74"/>
      <c r="C252" s="244" t="s">
        <v>755</v>
      </c>
      <c r="D252" s="3"/>
      <c r="E252" s="108"/>
      <c r="F252" s="31">
        <f>SUM(F253:F254)</f>
        <v>16608</v>
      </c>
      <c r="G252" s="108"/>
      <c r="H252" s="31"/>
      <c r="I252" s="31">
        <f>SUM(I253:I254)</f>
        <v>25566</v>
      </c>
      <c r="J252" s="108"/>
      <c r="K252" s="27">
        <f>SUM(K253:K254)</f>
        <v>25566</v>
      </c>
      <c r="L252" s="108"/>
      <c r="M252" s="108"/>
      <c r="N252" s="108"/>
      <c r="O252" s="108"/>
      <c r="P252" s="108"/>
      <c r="Q252" s="108"/>
      <c r="R252" s="31">
        <f>SUM(R253:R254)</f>
        <v>27600</v>
      </c>
      <c r="S252" s="108"/>
      <c r="T252" s="108"/>
      <c r="U252" s="31">
        <f>SUM(U253:U254)</f>
        <v>33000</v>
      </c>
      <c r="V252" s="27"/>
      <c r="W252" s="31">
        <f>SUM(W253:W254)</f>
        <v>0</v>
      </c>
      <c r="X252" s="27"/>
      <c r="Y252" s="173"/>
      <c r="Z252" s="169"/>
      <c r="AA252" s="275"/>
      <c r="AB252" s="39"/>
    </row>
    <row r="253" spans="1:38" s="126" customFormat="1" ht="19.5" customHeight="1" hidden="1">
      <c r="A253" s="124"/>
      <c r="B253" s="125"/>
      <c r="C253" s="29" t="s">
        <v>43</v>
      </c>
      <c r="D253" s="3" t="s">
        <v>306</v>
      </c>
      <c r="E253" s="108"/>
      <c r="F253" s="31">
        <v>1167</v>
      </c>
      <c r="G253" s="108"/>
      <c r="H253" s="31"/>
      <c r="I253" s="31">
        <v>1823</v>
      </c>
      <c r="J253" s="108"/>
      <c r="K253" s="27">
        <v>1823</v>
      </c>
      <c r="L253" s="108"/>
      <c r="M253" s="108"/>
      <c r="N253" s="108"/>
      <c r="O253" s="108"/>
      <c r="P253" s="108"/>
      <c r="Q253" s="108"/>
      <c r="R253" s="31">
        <v>2600</v>
      </c>
      <c r="S253" s="108"/>
      <c r="T253" s="108"/>
      <c r="U253" s="31">
        <v>3000</v>
      </c>
      <c r="V253" s="27"/>
      <c r="W253" s="31"/>
      <c r="X253" s="27"/>
      <c r="Y253" s="173"/>
      <c r="Z253" s="169"/>
      <c r="AA253" s="275"/>
      <c r="AB253" s="39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 s="126" customFormat="1" ht="19.5" customHeight="1" hidden="1">
      <c r="A254" s="124"/>
      <c r="B254" s="125"/>
      <c r="C254" s="29" t="s">
        <v>45</v>
      </c>
      <c r="D254" s="3" t="s">
        <v>306</v>
      </c>
      <c r="E254" s="108"/>
      <c r="F254" s="31">
        <v>15441</v>
      </c>
      <c r="G254" s="108"/>
      <c r="H254" s="31"/>
      <c r="I254" s="31">
        <v>23743</v>
      </c>
      <c r="J254" s="108"/>
      <c r="K254" s="27">
        <v>23743</v>
      </c>
      <c r="L254" s="108"/>
      <c r="M254" s="108"/>
      <c r="N254" s="108"/>
      <c r="O254" s="108"/>
      <c r="P254" s="108"/>
      <c r="Q254" s="108"/>
      <c r="R254" s="31">
        <v>25000</v>
      </c>
      <c r="S254" s="108"/>
      <c r="T254" s="108"/>
      <c r="U254" s="31">
        <v>30000</v>
      </c>
      <c r="V254" s="27"/>
      <c r="W254" s="31"/>
      <c r="X254" s="27"/>
      <c r="Y254" s="173"/>
      <c r="Z254" s="169"/>
      <c r="AA254" s="275"/>
      <c r="AB254" s="39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28" s="59" customFormat="1" ht="19.5" customHeight="1">
      <c r="A255" s="57"/>
      <c r="B255" s="76"/>
      <c r="C255" s="58" t="s">
        <v>368</v>
      </c>
      <c r="D255" s="268" t="s">
        <v>305</v>
      </c>
      <c r="E255" s="180"/>
      <c r="F255" s="188">
        <v>1.029</v>
      </c>
      <c r="G255" s="180"/>
      <c r="H255" s="110"/>
      <c r="I255" s="110">
        <f>I251/F251</f>
        <v>1.1549501041430215</v>
      </c>
      <c r="J255" s="110"/>
      <c r="K255" s="268">
        <f>K251/F251</f>
        <v>1.1549501041430215</v>
      </c>
      <c r="L255" s="110"/>
      <c r="M255" s="110">
        <v>1.153</v>
      </c>
      <c r="N255" s="110"/>
      <c r="O255" s="110"/>
      <c r="P255" s="110"/>
      <c r="Q255" s="110"/>
      <c r="R255" s="110">
        <f>R251/I251</f>
        <v>1.18</v>
      </c>
      <c r="S255" s="181"/>
      <c r="T255" s="268">
        <v>1.146</v>
      </c>
      <c r="U255" s="160">
        <f>U251/R251</f>
        <v>1.1400000000000001</v>
      </c>
      <c r="V255" s="63">
        <f>V251/T251</f>
        <v>1.0863961148545553</v>
      </c>
      <c r="W255" s="160">
        <f>W251/U251</f>
        <v>1.1400000000000001</v>
      </c>
      <c r="X255" s="63">
        <f>X251/V251</f>
        <v>1.083999995914308</v>
      </c>
      <c r="Y255" s="161"/>
      <c r="Z255" s="162">
        <f>Z251/W251</f>
        <v>1.14</v>
      </c>
      <c r="AA255" s="63">
        <f>AA251/X251</f>
        <v>1.0779999928124362</v>
      </c>
      <c r="AB255" s="63">
        <v>1.069</v>
      </c>
    </row>
    <row r="256" spans="1:28" ht="19.5" customHeight="1">
      <c r="A256" s="2"/>
      <c r="B256" s="74"/>
      <c r="C256" s="30" t="s">
        <v>713</v>
      </c>
      <c r="D256" s="3" t="s">
        <v>306</v>
      </c>
      <c r="E256" s="113" t="s">
        <v>387</v>
      </c>
      <c r="F256" s="31">
        <v>6428</v>
      </c>
      <c r="G256" s="113" t="s">
        <v>885</v>
      </c>
      <c r="H256" s="31"/>
      <c r="I256" s="31">
        <v>4523.3</v>
      </c>
      <c r="J256" s="113" t="s">
        <v>885</v>
      </c>
      <c r="K256" s="27">
        <v>4523.3</v>
      </c>
      <c r="L256" s="113"/>
      <c r="M256" s="113"/>
      <c r="N256" s="113"/>
      <c r="O256" s="113">
        <v>3109.5</v>
      </c>
      <c r="P256" s="113"/>
      <c r="Q256" s="113"/>
      <c r="R256" s="31">
        <v>6219</v>
      </c>
      <c r="S256" s="113" t="s">
        <v>387</v>
      </c>
      <c r="T256" s="27">
        <v>6822.8</v>
      </c>
      <c r="U256" s="31">
        <f>R256*U257</f>
        <v>6828.462</v>
      </c>
      <c r="V256" s="27">
        <v>8440.4</v>
      </c>
      <c r="W256" s="31">
        <f>U256*W257</f>
        <v>7449.852042</v>
      </c>
      <c r="X256" s="27">
        <v>9022.8</v>
      </c>
      <c r="Y256" s="173"/>
      <c r="Z256" s="169">
        <f>W256*Z257</f>
        <v>8112.888873738</v>
      </c>
      <c r="AA256" s="275">
        <v>9627.3</v>
      </c>
      <c r="AB256" s="39">
        <v>10127.9</v>
      </c>
    </row>
    <row r="257" spans="1:30" s="59" customFormat="1" ht="19.5" customHeight="1">
      <c r="A257" s="57"/>
      <c r="B257" s="76"/>
      <c r="C257" s="58" t="s">
        <v>368</v>
      </c>
      <c r="D257" s="268" t="s">
        <v>305</v>
      </c>
      <c r="E257" s="180"/>
      <c r="F257" s="110"/>
      <c r="G257" s="180"/>
      <c r="H257" s="110"/>
      <c r="I257" s="110">
        <f>I256/F256</f>
        <v>0.7036869943995022</v>
      </c>
      <c r="J257" s="110"/>
      <c r="K257" s="268">
        <f>K256/F256</f>
        <v>0.7036869943995022</v>
      </c>
      <c r="L257" s="110"/>
      <c r="M257" s="110"/>
      <c r="N257" s="110"/>
      <c r="O257" s="110"/>
      <c r="P257" s="110"/>
      <c r="Q257" s="110"/>
      <c r="R257" s="110">
        <f>R256/I256</f>
        <v>1.3748811708266089</v>
      </c>
      <c r="S257" s="181"/>
      <c r="T257" s="268">
        <v>1.508</v>
      </c>
      <c r="U257" s="160">
        <v>1.098</v>
      </c>
      <c r="V257" s="63">
        <v>1.237</v>
      </c>
      <c r="W257" s="160">
        <v>1.091</v>
      </c>
      <c r="X257" s="63">
        <v>1.069</v>
      </c>
      <c r="Y257" s="208" t="s">
        <v>97</v>
      </c>
      <c r="Z257" s="209">
        <v>1.089</v>
      </c>
      <c r="AA257" s="287">
        <v>1.097</v>
      </c>
      <c r="AB257" s="63">
        <v>1.052</v>
      </c>
      <c r="AC257" s="264" t="s">
        <v>887</v>
      </c>
      <c r="AD257" s="58"/>
    </row>
    <row r="258" spans="1:30" ht="19.5" customHeight="1">
      <c r="A258" s="2"/>
      <c r="B258" s="74"/>
      <c r="C258" s="30" t="s">
        <v>719</v>
      </c>
      <c r="D258" s="3" t="s">
        <v>306</v>
      </c>
      <c r="E258" s="113" t="s">
        <v>389</v>
      </c>
      <c r="F258" s="31">
        <v>23581.2</v>
      </c>
      <c r="G258" s="113" t="s">
        <v>885</v>
      </c>
      <c r="H258" s="147"/>
      <c r="I258" s="31">
        <v>18951.3</v>
      </c>
      <c r="J258" s="113" t="s">
        <v>885</v>
      </c>
      <c r="K258" s="27">
        <v>18951.3</v>
      </c>
      <c r="L258" s="113"/>
      <c r="M258" s="113"/>
      <c r="N258" s="113"/>
      <c r="O258" s="113">
        <v>13685.3</v>
      </c>
      <c r="P258" s="113"/>
      <c r="Q258" s="113"/>
      <c r="R258" s="31">
        <v>27370.6</v>
      </c>
      <c r="S258" s="113" t="s">
        <v>389</v>
      </c>
      <c r="T258" s="27">
        <v>25018</v>
      </c>
      <c r="U258" s="31">
        <f>R258*U259</f>
        <v>30052.9188</v>
      </c>
      <c r="V258" s="27">
        <v>27692.9</v>
      </c>
      <c r="W258" s="31">
        <f>U258*W259</f>
        <v>32787.734410799996</v>
      </c>
      <c r="X258" s="27">
        <v>28717.5</v>
      </c>
      <c r="Y258" s="173"/>
      <c r="Z258" s="169">
        <f>W258*Z259</f>
        <v>35705.8427733612</v>
      </c>
      <c r="AA258" s="275">
        <v>29579</v>
      </c>
      <c r="AB258" s="39">
        <v>30436.8</v>
      </c>
      <c r="AC258" s="75" t="s">
        <v>886</v>
      </c>
      <c r="AD258" s="37"/>
    </row>
    <row r="259" spans="1:30" s="59" customFormat="1" ht="19.5" customHeight="1">
      <c r="A259" s="57"/>
      <c r="B259" s="76"/>
      <c r="C259" s="58" t="s">
        <v>368</v>
      </c>
      <c r="D259" s="268" t="s">
        <v>305</v>
      </c>
      <c r="E259" s="180"/>
      <c r="F259" s="110"/>
      <c r="G259" s="180"/>
      <c r="H259" s="110"/>
      <c r="I259" s="110">
        <f>I258/F258</f>
        <v>0.8036613912777976</v>
      </c>
      <c r="J259" s="110"/>
      <c r="K259" s="268">
        <f>K258/F258</f>
        <v>0.8036613912777976</v>
      </c>
      <c r="L259" s="110"/>
      <c r="M259" s="110"/>
      <c r="N259" s="110"/>
      <c r="O259" s="110"/>
      <c r="P259" s="110"/>
      <c r="Q259" s="110"/>
      <c r="R259" s="110">
        <f>R258/I258</f>
        <v>1.4442597605441314</v>
      </c>
      <c r="S259" s="181"/>
      <c r="T259" s="268">
        <v>1.32</v>
      </c>
      <c r="U259" s="160">
        <v>1.098</v>
      </c>
      <c r="V259" s="63">
        <v>1.107</v>
      </c>
      <c r="W259" s="160">
        <v>1.091</v>
      </c>
      <c r="X259" s="63">
        <v>1.037</v>
      </c>
      <c r="Y259" s="208" t="s">
        <v>97</v>
      </c>
      <c r="Z259" s="209">
        <v>1.089</v>
      </c>
      <c r="AA259" s="287">
        <v>1.03</v>
      </c>
      <c r="AB259" s="63">
        <v>1.029</v>
      </c>
      <c r="AC259" s="264" t="s">
        <v>887</v>
      </c>
      <c r="AD259" s="58"/>
    </row>
    <row r="260" spans="1:28" ht="19.5" customHeight="1" hidden="1">
      <c r="A260" s="24"/>
      <c r="B260" s="74" t="s">
        <v>297</v>
      </c>
      <c r="C260" s="25" t="s">
        <v>237</v>
      </c>
      <c r="D260" s="252"/>
      <c r="E260" s="113"/>
      <c r="F260" s="31"/>
      <c r="G260" s="113"/>
      <c r="H260" s="31"/>
      <c r="I260" s="147"/>
      <c r="J260" s="108"/>
      <c r="K260" s="37"/>
      <c r="L260" s="108"/>
      <c r="M260" s="108"/>
      <c r="N260" s="108"/>
      <c r="O260" s="108"/>
      <c r="P260" s="108"/>
      <c r="Q260" s="108"/>
      <c r="R260" s="31"/>
      <c r="S260" s="141"/>
      <c r="T260" s="108"/>
      <c r="U260" s="94"/>
      <c r="V260" s="39"/>
      <c r="W260" s="94"/>
      <c r="X260" s="39"/>
      <c r="Y260" s="173"/>
      <c r="Z260" s="169"/>
      <c r="AA260" s="275"/>
      <c r="AB260" s="39"/>
    </row>
    <row r="261" spans="1:28" ht="19.5" customHeight="1">
      <c r="A261" s="2"/>
      <c r="B261" s="74" t="s">
        <v>442</v>
      </c>
      <c r="C261" s="250" t="s">
        <v>238</v>
      </c>
      <c r="D261" s="3"/>
      <c r="E261" s="113"/>
      <c r="F261" s="31"/>
      <c r="G261" s="113"/>
      <c r="H261" s="31"/>
      <c r="I261" s="108"/>
      <c r="J261" s="108"/>
      <c r="K261" s="4"/>
      <c r="L261" s="108"/>
      <c r="M261" s="108"/>
      <c r="N261" s="108"/>
      <c r="O261" s="108"/>
      <c r="P261" s="108"/>
      <c r="Q261" s="108"/>
      <c r="R261" s="31"/>
      <c r="S261" s="108"/>
      <c r="T261" s="108"/>
      <c r="U261" s="94"/>
      <c r="V261" s="39"/>
      <c r="W261" s="94"/>
      <c r="X261" s="39"/>
      <c r="Y261" s="173"/>
      <c r="Z261" s="169"/>
      <c r="AA261" s="275"/>
      <c r="AB261" s="39"/>
    </row>
    <row r="262" spans="1:28" ht="33" customHeight="1">
      <c r="A262" s="2"/>
      <c r="B262" s="74"/>
      <c r="C262" s="30" t="s">
        <v>626</v>
      </c>
      <c r="D262" s="320" t="s">
        <v>391</v>
      </c>
      <c r="E262" s="31" t="s">
        <v>20</v>
      </c>
      <c r="F262" s="31">
        <v>40.3</v>
      </c>
      <c r="G262" s="31" t="s">
        <v>20</v>
      </c>
      <c r="H262" s="31">
        <v>15.3</v>
      </c>
      <c r="I262" s="31">
        <v>41.8</v>
      </c>
      <c r="J262" s="31" t="s">
        <v>888</v>
      </c>
      <c r="K262" s="27">
        <v>41.8</v>
      </c>
      <c r="L262" s="31"/>
      <c r="M262" s="31"/>
      <c r="N262" s="31"/>
      <c r="O262" s="31">
        <v>20.1</v>
      </c>
      <c r="P262" s="31">
        <v>23.589</v>
      </c>
      <c r="Q262" s="31"/>
      <c r="R262" s="31">
        <v>40.4</v>
      </c>
      <c r="S262" s="31" t="s">
        <v>20</v>
      </c>
      <c r="T262" s="27">
        <v>41.3</v>
      </c>
      <c r="U262" s="31">
        <v>40.4</v>
      </c>
      <c r="V262" s="27">
        <v>41.4</v>
      </c>
      <c r="W262" s="31">
        <v>40.4</v>
      </c>
      <c r="X262" s="27">
        <v>41.4</v>
      </c>
      <c r="Y262" s="290">
        <v>40.4</v>
      </c>
      <c r="Z262" s="31">
        <v>40.4</v>
      </c>
      <c r="AA262" s="27">
        <v>41.4</v>
      </c>
      <c r="AB262" s="39">
        <v>41.4</v>
      </c>
    </row>
    <row r="263" spans="1:28" ht="19.5" customHeight="1">
      <c r="A263" s="2"/>
      <c r="B263" s="74"/>
      <c r="C263" s="30" t="s">
        <v>393</v>
      </c>
      <c r="D263" s="320" t="s">
        <v>391</v>
      </c>
      <c r="E263" s="31" t="s">
        <v>9</v>
      </c>
      <c r="F263" s="31">
        <v>7.8</v>
      </c>
      <c r="G263" s="31" t="s">
        <v>9</v>
      </c>
      <c r="H263" s="31"/>
      <c r="I263" s="108">
        <v>6.2</v>
      </c>
      <c r="J263" s="31" t="s">
        <v>9</v>
      </c>
      <c r="K263" s="4">
        <v>6.2</v>
      </c>
      <c r="L263" s="31"/>
      <c r="M263" s="31">
        <v>3.084</v>
      </c>
      <c r="N263" s="31"/>
      <c r="O263" s="31">
        <v>3.044</v>
      </c>
      <c r="P263" s="31"/>
      <c r="Q263" s="31"/>
      <c r="R263" s="31">
        <v>6.1</v>
      </c>
      <c r="S263" s="31" t="s">
        <v>9</v>
      </c>
      <c r="T263" s="27">
        <v>6.3</v>
      </c>
      <c r="U263" s="31">
        <v>6.1</v>
      </c>
      <c r="V263" s="27">
        <v>6.158</v>
      </c>
      <c r="W263" s="31">
        <v>6.1</v>
      </c>
      <c r="X263" s="27">
        <v>6.2</v>
      </c>
      <c r="Y263" s="173"/>
      <c r="Z263" s="169">
        <v>6.1</v>
      </c>
      <c r="AA263" s="275">
        <v>6.2</v>
      </c>
      <c r="AB263" s="39">
        <v>6.2</v>
      </c>
    </row>
    <row r="264" spans="1:28" ht="35.25" customHeight="1">
      <c r="A264" s="2"/>
      <c r="B264" s="74"/>
      <c r="C264" s="30" t="s">
        <v>863</v>
      </c>
      <c r="D264" s="320" t="s">
        <v>694</v>
      </c>
      <c r="E264" s="31" t="s">
        <v>392</v>
      </c>
      <c r="F264" s="31">
        <v>17.5</v>
      </c>
      <c r="G264" s="31" t="s">
        <v>392</v>
      </c>
      <c r="H264" s="31"/>
      <c r="I264" s="108" t="s">
        <v>912</v>
      </c>
      <c r="J264" s="108" t="s">
        <v>889</v>
      </c>
      <c r="K264" s="4" t="s">
        <v>912</v>
      </c>
      <c r="L264" s="108"/>
      <c r="M264" s="108"/>
      <c r="N264" s="108"/>
      <c r="O264" s="137">
        <v>26.96</v>
      </c>
      <c r="P264" s="108"/>
      <c r="Q264" s="108"/>
      <c r="R264" s="137">
        <v>26.96</v>
      </c>
      <c r="S264" s="108"/>
      <c r="T264" s="4">
        <v>26.9</v>
      </c>
      <c r="U264" s="137">
        <v>26.96</v>
      </c>
      <c r="V264" s="280">
        <v>37.2</v>
      </c>
      <c r="W264" s="137">
        <v>26.96</v>
      </c>
      <c r="X264" s="280">
        <v>37.2</v>
      </c>
      <c r="Y264" s="280">
        <v>37.2</v>
      </c>
      <c r="Z264" s="280">
        <v>37.2</v>
      </c>
      <c r="AA264" s="280">
        <v>37.2</v>
      </c>
      <c r="AB264" s="280">
        <v>37.2</v>
      </c>
    </row>
    <row r="265" spans="1:28" ht="34.5" customHeight="1">
      <c r="A265" s="2"/>
      <c r="B265" s="74"/>
      <c r="C265" s="30" t="s">
        <v>239</v>
      </c>
      <c r="D265" s="320" t="s">
        <v>11</v>
      </c>
      <c r="E265" s="31" t="s">
        <v>392</v>
      </c>
      <c r="F265" s="31">
        <v>63.4</v>
      </c>
      <c r="G265" s="108" t="s">
        <v>890</v>
      </c>
      <c r="H265" s="31"/>
      <c r="I265" s="108">
        <v>37.8</v>
      </c>
      <c r="J265" s="108" t="s">
        <v>890</v>
      </c>
      <c r="K265" s="4">
        <v>37.8</v>
      </c>
      <c r="L265" s="108"/>
      <c r="M265" s="108">
        <v>11.6</v>
      </c>
      <c r="N265" s="108">
        <v>14.9</v>
      </c>
      <c r="O265" s="108">
        <v>19.1</v>
      </c>
      <c r="P265" s="108"/>
      <c r="Q265" s="108"/>
      <c r="R265" s="31">
        <v>38.2</v>
      </c>
      <c r="S265" s="108"/>
      <c r="T265" s="27">
        <v>50.348</v>
      </c>
      <c r="U265" s="31">
        <v>38.2</v>
      </c>
      <c r="V265" s="27">
        <v>59.7</v>
      </c>
      <c r="W265" s="31">
        <v>38.2</v>
      </c>
      <c r="X265" s="27">
        <v>59.7</v>
      </c>
      <c r="Y265" s="27">
        <v>59.7</v>
      </c>
      <c r="Z265" s="27">
        <v>59.7</v>
      </c>
      <c r="AA265" s="27">
        <v>59.7</v>
      </c>
      <c r="AB265" s="27">
        <v>59.7</v>
      </c>
    </row>
    <row r="266" spans="1:28" s="41" customFormat="1" ht="19.5" customHeight="1">
      <c r="A266" s="40"/>
      <c r="B266" s="79" t="s">
        <v>296</v>
      </c>
      <c r="C266" s="250" t="s">
        <v>298</v>
      </c>
      <c r="D266" s="33"/>
      <c r="E266" s="113"/>
      <c r="F266" s="31"/>
      <c r="G266" s="113"/>
      <c r="H266" s="31"/>
      <c r="I266" s="108"/>
      <c r="J266" s="108"/>
      <c r="K266" s="4"/>
      <c r="L266" s="108"/>
      <c r="M266" s="108"/>
      <c r="N266" s="108"/>
      <c r="O266" s="108"/>
      <c r="P266" s="108"/>
      <c r="Q266" s="108"/>
      <c r="R266" s="31"/>
      <c r="S266" s="141"/>
      <c r="T266" s="4"/>
      <c r="U266" s="94"/>
      <c r="V266" s="39"/>
      <c r="W266" s="94"/>
      <c r="X266" s="39"/>
      <c r="Y266" s="198"/>
      <c r="Z266" s="169"/>
      <c r="AA266" s="275"/>
      <c r="AB266" s="39"/>
    </row>
    <row r="267" spans="1:28" s="41" customFormat="1" ht="19.5" customHeight="1">
      <c r="A267" s="40"/>
      <c r="B267" s="79"/>
      <c r="C267" s="25" t="s">
        <v>287</v>
      </c>
      <c r="D267" s="3" t="s">
        <v>424</v>
      </c>
      <c r="E267" s="113"/>
      <c r="F267" s="31"/>
      <c r="G267" s="113"/>
      <c r="H267" s="31"/>
      <c r="I267" s="108">
        <v>373.7</v>
      </c>
      <c r="J267" s="108"/>
      <c r="K267" s="4">
        <v>373.7</v>
      </c>
      <c r="L267" s="108"/>
      <c r="M267" s="108"/>
      <c r="N267" s="108"/>
      <c r="O267" s="108"/>
      <c r="P267" s="108"/>
      <c r="Q267" s="108"/>
      <c r="R267" s="31">
        <v>360.4</v>
      </c>
      <c r="S267" s="141"/>
      <c r="T267" s="318">
        <v>421.173</v>
      </c>
      <c r="U267" s="315">
        <v>324.7</v>
      </c>
      <c r="V267" s="316">
        <v>387.26</v>
      </c>
      <c r="W267" s="315">
        <v>353.7</v>
      </c>
      <c r="X267" s="316">
        <v>415.465</v>
      </c>
      <c r="Y267" s="328"/>
      <c r="Z267" s="315">
        <v>357.6</v>
      </c>
      <c r="AA267" s="316">
        <v>440.013</v>
      </c>
      <c r="AB267" s="316">
        <v>462.048</v>
      </c>
    </row>
    <row r="268" spans="1:28" s="41" customFormat="1" ht="19.5" customHeight="1">
      <c r="A268" s="40"/>
      <c r="B268" s="79"/>
      <c r="C268" s="1" t="s">
        <v>308</v>
      </c>
      <c r="D268" s="3"/>
      <c r="E268" s="113"/>
      <c r="F268" s="31"/>
      <c r="G268" s="113"/>
      <c r="H268" s="31"/>
      <c r="I268" s="108"/>
      <c r="J268" s="108"/>
      <c r="K268" s="4"/>
      <c r="L268" s="108"/>
      <c r="M268" s="108"/>
      <c r="N268" s="108"/>
      <c r="O268" s="108"/>
      <c r="P268" s="108"/>
      <c r="Q268" s="108"/>
      <c r="R268" s="31"/>
      <c r="S268" s="141"/>
      <c r="T268" s="318"/>
      <c r="U268" s="315"/>
      <c r="V268" s="316"/>
      <c r="W268" s="315"/>
      <c r="X268" s="316"/>
      <c r="Y268" s="328"/>
      <c r="Z268" s="315"/>
      <c r="AA268" s="316"/>
      <c r="AB268" s="316"/>
    </row>
    <row r="269" spans="1:28" s="41" customFormat="1" ht="19.5" customHeight="1">
      <c r="A269" s="40"/>
      <c r="B269" s="79"/>
      <c r="C269" s="25" t="s">
        <v>285</v>
      </c>
      <c r="D269" s="3" t="s">
        <v>424</v>
      </c>
      <c r="E269" s="113"/>
      <c r="F269" s="31"/>
      <c r="G269" s="113"/>
      <c r="H269" s="31"/>
      <c r="I269" s="108">
        <v>311.7</v>
      </c>
      <c r="J269" s="108"/>
      <c r="K269" s="4">
        <v>311.7</v>
      </c>
      <c r="L269" s="108"/>
      <c r="M269" s="108"/>
      <c r="N269" s="108"/>
      <c r="O269" s="108"/>
      <c r="P269" s="108"/>
      <c r="Q269" s="108"/>
      <c r="R269" s="31">
        <v>281.3</v>
      </c>
      <c r="S269" s="141"/>
      <c r="T269" s="318">
        <v>342.097</v>
      </c>
      <c r="U269" s="315">
        <v>256.6</v>
      </c>
      <c r="V269" s="316">
        <v>312.182</v>
      </c>
      <c r="W269" s="315">
        <v>286</v>
      </c>
      <c r="X269" s="316">
        <v>345.925</v>
      </c>
      <c r="Y269" s="328"/>
      <c r="Z269" s="315">
        <v>291.4</v>
      </c>
      <c r="AA269" s="316">
        <v>370.298</v>
      </c>
      <c r="AB269" s="316">
        <v>395.29</v>
      </c>
    </row>
    <row r="270" spans="1:28" s="41" customFormat="1" ht="19.5" customHeight="1">
      <c r="A270" s="40"/>
      <c r="B270" s="79"/>
      <c r="C270" s="1" t="s">
        <v>286</v>
      </c>
      <c r="D270" s="3"/>
      <c r="E270" s="113"/>
      <c r="F270" s="31"/>
      <c r="G270" s="113"/>
      <c r="H270" s="31"/>
      <c r="I270" s="108"/>
      <c r="J270" s="108"/>
      <c r="K270" s="4"/>
      <c r="L270" s="108"/>
      <c r="M270" s="108"/>
      <c r="N270" s="108"/>
      <c r="O270" s="108"/>
      <c r="P270" s="108"/>
      <c r="Q270" s="108"/>
      <c r="R270" s="31"/>
      <c r="S270" s="141"/>
      <c r="T270" s="318"/>
      <c r="U270" s="315"/>
      <c r="V270" s="316"/>
      <c r="W270" s="315"/>
      <c r="X270" s="316"/>
      <c r="Y270" s="328"/>
      <c r="Z270" s="315"/>
      <c r="AA270" s="316"/>
      <c r="AB270" s="316"/>
    </row>
    <row r="271" spans="1:28" s="41" customFormat="1" ht="19.5" customHeight="1">
      <c r="A271" s="40"/>
      <c r="B271" s="79"/>
      <c r="C271" s="30" t="s">
        <v>288</v>
      </c>
      <c r="D271" s="3" t="s">
        <v>424</v>
      </c>
      <c r="E271" s="31" t="s">
        <v>15</v>
      </c>
      <c r="F271" s="31"/>
      <c r="G271" s="31"/>
      <c r="H271" s="31"/>
      <c r="I271" s="31">
        <v>109.79</v>
      </c>
      <c r="J271" s="108" t="s">
        <v>891</v>
      </c>
      <c r="K271" s="27">
        <v>109.79</v>
      </c>
      <c r="L271" s="108"/>
      <c r="M271" s="108"/>
      <c r="N271" s="108"/>
      <c r="O271" s="108"/>
      <c r="P271" s="108"/>
      <c r="Q271" s="108"/>
      <c r="R271" s="31">
        <v>107.5</v>
      </c>
      <c r="S271" s="108" t="s">
        <v>18</v>
      </c>
      <c r="T271" s="318">
        <v>119.588</v>
      </c>
      <c r="U271" s="317">
        <v>110.1</v>
      </c>
      <c r="V271" s="318">
        <v>123.75</v>
      </c>
      <c r="W271" s="317">
        <v>112.7</v>
      </c>
      <c r="X271" s="318">
        <v>137.927</v>
      </c>
      <c r="Y271" s="328"/>
      <c r="Z271" s="315">
        <v>116.9</v>
      </c>
      <c r="AA271" s="316">
        <v>152.735</v>
      </c>
      <c r="AB271" s="316">
        <v>169.231</v>
      </c>
    </row>
    <row r="272" spans="1:28" s="41" customFormat="1" ht="19.5" customHeight="1">
      <c r="A272" s="40"/>
      <c r="B272" s="79"/>
      <c r="C272" s="1" t="s">
        <v>289</v>
      </c>
      <c r="D272" s="3" t="s">
        <v>424</v>
      </c>
      <c r="E272" s="31" t="s">
        <v>15</v>
      </c>
      <c r="F272" s="31"/>
      <c r="G272" s="31"/>
      <c r="H272" s="31"/>
      <c r="I272" s="108">
        <v>41.9</v>
      </c>
      <c r="J272" s="108" t="s">
        <v>891</v>
      </c>
      <c r="K272" s="4">
        <v>41.9</v>
      </c>
      <c r="L272" s="108"/>
      <c r="M272" s="108"/>
      <c r="N272" s="108"/>
      <c r="O272" s="108"/>
      <c r="P272" s="108"/>
      <c r="Q272" s="108"/>
      <c r="R272" s="31">
        <v>21.3</v>
      </c>
      <c r="S272" s="108" t="s">
        <v>18</v>
      </c>
      <c r="T272" s="318">
        <v>37.56</v>
      </c>
      <c r="U272" s="317">
        <v>6.8</v>
      </c>
      <c r="V272" s="318">
        <v>6.8</v>
      </c>
      <c r="W272" s="317">
        <v>28.4</v>
      </c>
      <c r="X272" s="318">
        <v>36.951</v>
      </c>
      <c r="Y272" s="329" t="s">
        <v>98</v>
      </c>
      <c r="Z272" s="315">
        <v>29.6</v>
      </c>
      <c r="AA272" s="316">
        <v>41.422</v>
      </c>
      <c r="AB272" s="316">
        <v>44.653</v>
      </c>
    </row>
    <row r="273" spans="1:28" s="41" customFormat="1" ht="19.5" customHeight="1">
      <c r="A273" s="40"/>
      <c r="B273" s="79"/>
      <c r="C273" s="1" t="s">
        <v>290</v>
      </c>
      <c r="D273" s="3" t="s">
        <v>424</v>
      </c>
      <c r="E273" s="31" t="s">
        <v>15</v>
      </c>
      <c r="F273" s="211"/>
      <c r="G273" s="31"/>
      <c r="H273" s="31"/>
      <c r="I273" s="108">
        <v>0.3</v>
      </c>
      <c r="J273" s="108" t="s">
        <v>891</v>
      </c>
      <c r="K273" s="4">
        <v>0.3</v>
      </c>
      <c r="L273" s="108"/>
      <c r="M273" s="108"/>
      <c r="N273" s="108"/>
      <c r="O273" s="108"/>
      <c r="P273" s="108"/>
      <c r="Q273" s="108"/>
      <c r="R273" s="108">
        <v>0.3</v>
      </c>
      <c r="S273" s="108">
        <v>0.3</v>
      </c>
      <c r="T273" s="318">
        <v>0.693</v>
      </c>
      <c r="U273" s="317">
        <v>0.3</v>
      </c>
      <c r="V273" s="318">
        <v>0.53</v>
      </c>
      <c r="W273" s="317">
        <v>0.3</v>
      </c>
      <c r="X273" s="318">
        <v>0.465</v>
      </c>
      <c r="Y273" s="319">
        <v>0.3</v>
      </c>
      <c r="Z273" s="317">
        <v>0.3</v>
      </c>
      <c r="AA273" s="318">
        <v>0.489</v>
      </c>
      <c r="AB273" s="316">
        <v>0.486</v>
      </c>
    </row>
    <row r="274" spans="1:28" s="41" customFormat="1" ht="19.5" customHeight="1">
      <c r="A274" s="40"/>
      <c r="B274" s="79"/>
      <c r="C274" s="30" t="s">
        <v>291</v>
      </c>
      <c r="D274" s="3" t="s">
        <v>424</v>
      </c>
      <c r="E274" s="31" t="s">
        <v>15</v>
      </c>
      <c r="F274" s="31"/>
      <c r="G274" s="31"/>
      <c r="H274" s="31"/>
      <c r="I274" s="212">
        <v>159.73</v>
      </c>
      <c r="J274" s="108" t="s">
        <v>891</v>
      </c>
      <c r="K274" s="308">
        <v>159.73</v>
      </c>
      <c r="L274" s="108"/>
      <c r="M274" s="108"/>
      <c r="N274" s="108"/>
      <c r="O274" s="108"/>
      <c r="P274" s="108"/>
      <c r="Q274" s="108"/>
      <c r="R274" s="108">
        <v>152.2</v>
      </c>
      <c r="S274" s="108" t="s">
        <v>18</v>
      </c>
      <c r="T274" s="318">
        <v>184.251</v>
      </c>
      <c r="U274" s="317">
        <v>139.4</v>
      </c>
      <c r="V274" s="318">
        <v>181.066</v>
      </c>
      <c r="W274" s="317">
        <v>144.6</v>
      </c>
      <c r="X274" s="318">
        <v>170.5</v>
      </c>
      <c r="Y274" s="319">
        <v>144.6</v>
      </c>
      <c r="Z274" s="317">
        <v>144.6</v>
      </c>
      <c r="AA274" s="318">
        <v>175.615</v>
      </c>
      <c r="AB274" s="316">
        <v>180.833</v>
      </c>
    </row>
    <row r="275" spans="1:28" s="41" customFormat="1" ht="19.5" customHeight="1">
      <c r="A275" s="40"/>
      <c r="B275" s="79"/>
      <c r="C275" s="251" t="s">
        <v>292</v>
      </c>
      <c r="D275" s="3" t="s">
        <v>424</v>
      </c>
      <c r="E275" s="31"/>
      <c r="F275" s="31"/>
      <c r="G275" s="113"/>
      <c r="H275" s="31"/>
      <c r="I275" s="108">
        <v>57.1</v>
      </c>
      <c r="J275" s="108" t="s">
        <v>891</v>
      </c>
      <c r="K275" s="4">
        <v>57.1</v>
      </c>
      <c r="L275" s="108"/>
      <c r="M275" s="108"/>
      <c r="N275" s="108"/>
      <c r="O275" s="108"/>
      <c r="P275" s="108"/>
      <c r="Q275" s="108"/>
      <c r="R275" s="31">
        <v>73.6</v>
      </c>
      <c r="S275" s="108" t="s">
        <v>17</v>
      </c>
      <c r="T275" s="318">
        <v>73.595</v>
      </c>
      <c r="U275" s="317">
        <v>62.6</v>
      </c>
      <c r="V275" s="318">
        <v>69.242</v>
      </c>
      <c r="W275" s="317">
        <v>62.2</v>
      </c>
      <c r="X275" s="318">
        <v>63.707</v>
      </c>
      <c r="Y275" s="329" t="s">
        <v>99</v>
      </c>
      <c r="Z275" s="315">
        <v>60.7</v>
      </c>
      <c r="AA275" s="316">
        <v>63.882</v>
      </c>
      <c r="AB275" s="316">
        <v>60.952</v>
      </c>
    </row>
    <row r="276" spans="1:28" ht="19.5" customHeight="1">
      <c r="A276" s="40"/>
      <c r="B276" s="79"/>
      <c r="C276" s="251" t="s">
        <v>293</v>
      </c>
      <c r="D276" s="3" t="s">
        <v>424</v>
      </c>
      <c r="E276" s="108"/>
      <c r="F276" s="31"/>
      <c r="G276" s="108"/>
      <c r="H276" s="31">
        <v>1019.1</v>
      </c>
      <c r="I276" s="108">
        <v>4.9</v>
      </c>
      <c r="J276" s="108" t="s">
        <v>891</v>
      </c>
      <c r="K276" s="4">
        <v>4.9</v>
      </c>
      <c r="L276" s="108"/>
      <c r="M276" s="108"/>
      <c r="N276" s="108"/>
      <c r="O276" s="108"/>
      <c r="P276" s="108"/>
      <c r="Q276" s="108"/>
      <c r="R276" s="31">
        <v>5.5</v>
      </c>
      <c r="S276" s="108"/>
      <c r="T276" s="318">
        <v>5.479</v>
      </c>
      <c r="U276" s="317">
        <v>5.5</v>
      </c>
      <c r="V276" s="318">
        <v>5.832</v>
      </c>
      <c r="W276" s="317">
        <v>5.5</v>
      </c>
      <c r="X276" s="318">
        <v>5.832</v>
      </c>
      <c r="Y276" s="319">
        <v>5.5</v>
      </c>
      <c r="Z276" s="317">
        <v>5.5</v>
      </c>
      <c r="AA276" s="318">
        <v>5.832</v>
      </c>
      <c r="AB276" s="316">
        <v>5.832</v>
      </c>
    </row>
    <row r="277" spans="1:28" ht="32.25" customHeight="1">
      <c r="A277" s="40"/>
      <c r="B277" s="79"/>
      <c r="C277" s="251" t="s">
        <v>65</v>
      </c>
      <c r="D277" s="3" t="s">
        <v>424</v>
      </c>
      <c r="E277" s="113"/>
      <c r="F277" s="31"/>
      <c r="G277" s="113"/>
      <c r="H277" s="31"/>
      <c r="I277" s="137">
        <v>343.1</v>
      </c>
      <c r="J277" s="108" t="s">
        <v>891</v>
      </c>
      <c r="K277" s="280">
        <v>343.1</v>
      </c>
      <c r="L277" s="108"/>
      <c r="M277" s="108"/>
      <c r="N277" s="108"/>
      <c r="O277" s="108"/>
      <c r="P277" s="108"/>
      <c r="Q277" s="108"/>
      <c r="R277" s="31">
        <v>391</v>
      </c>
      <c r="S277" s="108" t="s">
        <v>18</v>
      </c>
      <c r="T277" s="318">
        <v>410.9</v>
      </c>
      <c r="U277" s="317">
        <v>324.6</v>
      </c>
      <c r="V277" s="318">
        <v>465.3</v>
      </c>
      <c r="W277" s="317">
        <v>353.7</v>
      </c>
      <c r="X277" s="318">
        <v>465.3</v>
      </c>
      <c r="Y277" s="330"/>
      <c r="Z277" s="315">
        <v>357.6</v>
      </c>
      <c r="AA277" s="316">
        <v>465.3</v>
      </c>
      <c r="AB277" s="316">
        <v>465.3</v>
      </c>
    </row>
    <row r="278" spans="1:28" ht="19.5" customHeight="1">
      <c r="A278" s="24"/>
      <c r="B278" s="74" t="s">
        <v>52</v>
      </c>
      <c r="C278" s="250" t="s">
        <v>240</v>
      </c>
      <c r="D278" s="252"/>
      <c r="E278" s="113"/>
      <c r="F278" s="31"/>
      <c r="G278" s="113"/>
      <c r="H278" s="113"/>
      <c r="I278" s="108"/>
      <c r="J278" s="108"/>
      <c r="K278" s="4"/>
      <c r="L278" s="108"/>
      <c r="M278" s="108"/>
      <c r="N278" s="108"/>
      <c r="O278" s="108"/>
      <c r="P278" s="108"/>
      <c r="Q278" s="108"/>
      <c r="R278" s="31"/>
      <c r="S278" s="141"/>
      <c r="T278" s="4"/>
      <c r="U278" s="94"/>
      <c r="V278" s="39"/>
      <c r="W278" s="94"/>
      <c r="X278" s="39"/>
      <c r="Y278" s="173"/>
      <c r="Z278" s="169"/>
      <c r="AA278" s="275"/>
      <c r="AB278" s="39"/>
    </row>
    <row r="279" spans="1:28" ht="35.25" customHeight="1" hidden="1">
      <c r="A279" s="24"/>
      <c r="B279" s="74"/>
      <c r="C279" s="30" t="s">
        <v>396</v>
      </c>
      <c r="D279" s="320" t="s">
        <v>458</v>
      </c>
      <c r="E279" s="108" t="s">
        <v>163</v>
      </c>
      <c r="F279" s="31">
        <v>6.5</v>
      </c>
      <c r="G279" s="108" t="s">
        <v>163</v>
      </c>
      <c r="H279" s="175"/>
      <c r="I279" s="31">
        <v>6.9</v>
      </c>
      <c r="J279" s="108" t="s">
        <v>163</v>
      </c>
      <c r="K279" s="4"/>
      <c r="L279" s="108"/>
      <c r="M279" s="108"/>
      <c r="N279" s="108"/>
      <c r="O279" s="108"/>
      <c r="P279" s="108"/>
      <c r="Q279" s="108"/>
      <c r="R279" s="31">
        <v>7.405</v>
      </c>
      <c r="S279" s="108" t="s">
        <v>163</v>
      </c>
      <c r="T279" s="4"/>
      <c r="U279" s="31">
        <f>R279*1.047</f>
        <v>7.753035</v>
      </c>
      <c r="V279" s="27"/>
      <c r="W279" s="31">
        <f>U279*1.035</f>
        <v>8.024391224999999</v>
      </c>
      <c r="X279" s="27"/>
      <c r="Y279" s="208" t="s">
        <v>100</v>
      </c>
      <c r="Z279" s="169"/>
      <c r="AA279" s="275"/>
      <c r="AB279" s="39"/>
    </row>
    <row r="280" spans="1:28" ht="34.5" customHeight="1">
      <c r="A280" s="24"/>
      <c r="B280" s="74"/>
      <c r="C280" s="30" t="s">
        <v>396</v>
      </c>
      <c r="D280" s="320" t="s">
        <v>458</v>
      </c>
      <c r="E280" s="108"/>
      <c r="F280" s="31">
        <v>6.7</v>
      </c>
      <c r="G280" s="108"/>
      <c r="H280" s="175"/>
      <c r="I280" s="31">
        <v>6.86</v>
      </c>
      <c r="J280" s="108" t="s">
        <v>892</v>
      </c>
      <c r="K280" s="4">
        <v>6.9</v>
      </c>
      <c r="L280" s="108"/>
      <c r="M280" s="108"/>
      <c r="N280" s="108"/>
      <c r="O280" s="108"/>
      <c r="P280" s="108"/>
      <c r="Q280" s="108"/>
      <c r="R280" s="31">
        <v>6.9</v>
      </c>
      <c r="S280" s="108"/>
      <c r="T280" s="280">
        <v>7</v>
      </c>
      <c r="U280" s="31">
        <v>7.1</v>
      </c>
      <c r="V280" s="27">
        <v>7.2</v>
      </c>
      <c r="W280" s="31">
        <v>7.3</v>
      </c>
      <c r="X280" s="27">
        <v>7.68</v>
      </c>
      <c r="Y280" s="208"/>
      <c r="Z280" s="169">
        <v>7.5</v>
      </c>
      <c r="AA280" s="275">
        <v>7.9</v>
      </c>
      <c r="AB280" s="284">
        <v>8.12</v>
      </c>
    </row>
    <row r="281" spans="1:28" ht="35.25" customHeight="1" hidden="1">
      <c r="A281" s="24"/>
      <c r="B281" s="74"/>
      <c r="C281" s="30" t="s">
        <v>66</v>
      </c>
      <c r="D281" s="320" t="s">
        <v>458</v>
      </c>
      <c r="E281" s="108" t="s">
        <v>163</v>
      </c>
      <c r="F281" s="31">
        <v>18.9</v>
      </c>
      <c r="G281" s="108" t="s">
        <v>163</v>
      </c>
      <c r="H281" s="113"/>
      <c r="I281" s="108">
        <v>18.7</v>
      </c>
      <c r="J281" s="108" t="s">
        <v>163</v>
      </c>
      <c r="K281" s="4"/>
      <c r="L281" s="108"/>
      <c r="M281" s="108"/>
      <c r="N281" s="108"/>
      <c r="O281" s="108"/>
      <c r="P281" s="108"/>
      <c r="Q281" s="108"/>
      <c r="R281" s="31">
        <v>18.4</v>
      </c>
      <c r="S281" s="108" t="s">
        <v>163</v>
      </c>
      <c r="T281" s="4"/>
      <c r="U281" s="94">
        <v>18.4</v>
      </c>
      <c r="V281" s="39"/>
      <c r="W281" s="94">
        <v>18.4</v>
      </c>
      <c r="X281" s="39"/>
      <c r="Y281" s="173"/>
      <c r="Z281" s="169"/>
      <c r="AA281" s="275"/>
      <c r="AB281" s="39"/>
    </row>
    <row r="282" spans="1:28" ht="35.25" customHeight="1">
      <c r="A282" s="24"/>
      <c r="B282" s="74"/>
      <c r="C282" s="30" t="s">
        <v>66</v>
      </c>
      <c r="D282" s="320" t="s">
        <v>458</v>
      </c>
      <c r="E282" s="108"/>
      <c r="F282" s="31">
        <v>16.3</v>
      </c>
      <c r="G282" s="108"/>
      <c r="H282" s="113"/>
      <c r="I282" s="137">
        <v>17.96</v>
      </c>
      <c r="J282" s="108"/>
      <c r="K282" s="4">
        <v>16.1</v>
      </c>
      <c r="L282" s="108"/>
      <c r="M282" s="108"/>
      <c r="N282" s="108"/>
      <c r="O282" s="108"/>
      <c r="P282" s="108"/>
      <c r="Q282" s="108"/>
      <c r="R282" s="31">
        <v>17.7</v>
      </c>
      <c r="S282" s="108"/>
      <c r="T282" s="280">
        <v>16</v>
      </c>
      <c r="U282" s="213">
        <v>17.7</v>
      </c>
      <c r="V282" s="280">
        <v>16.2</v>
      </c>
      <c r="W282" s="94">
        <v>17.6</v>
      </c>
      <c r="X282" s="280">
        <v>16.2</v>
      </c>
      <c r="Y282" s="173"/>
      <c r="Z282" s="169">
        <v>17.6</v>
      </c>
      <c r="AA282" s="280">
        <v>16.2</v>
      </c>
      <c r="AB282" s="280">
        <v>16.2</v>
      </c>
    </row>
    <row r="283" spans="1:28" ht="39.75" customHeight="1" hidden="1">
      <c r="A283" s="24"/>
      <c r="B283" s="74"/>
      <c r="C283" s="30" t="s">
        <v>67</v>
      </c>
      <c r="D283" s="320" t="s">
        <v>458</v>
      </c>
      <c r="E283" s="108" t="s">
        <v>163</v>
      </c>
      <c r="F283" s="31">
        <v>0.6</v>
      </c>
      <c r="G283" s="108" t="s">
        <v>163</v>
      </c>
      <c r="H283" s="113"/>
      <c r="I283" s="108">
        <v>0.3</v>
      </c>
      <c r="J283" s="108" t="s">
        <v>163</v>
      </c>
      <c r="K283" s="4"/>
      <c r="L283" s="108"/>
      <c r="M283" s="108"/>
      <c r="N283" s="108"/>
      <c r="O283" s="108"/>
      <c r="P283" s="108"/>
      <c r="Q283" s="108"/>
      <c r="R283" s="31">
        <v>0.2</v>
      </c>
      <c r="S283" s="108" t="s">
        <v>163</v>
      </c>
      <c r="T283" s="4"/>
      <c r="U283" s="94">
        <v>0.2</v>
      </c>
      <c r="V283" s="39"/>
      <c r="W283" s="94">
        <v>0.2</v>
      </c>
      <c r="X283" s="39"/>
      <c r="Y283" s="173"/>
      <c r="Z283" s="169"/>
      <c r="AA283" s="39"/>
      <c r="AB283" s="39"/>
    </row>
    <row r="284" spans="1:28" ht="39.75" customHeight="1">
      <c r="A284" s="24"/>
      <c r="B284" s="74"/>
      <c r="C284" s="30" t="s">
        <v>67</v>
      </c>
      <c r="D284" s="320" t="s">
        <v>458</v>
      </c>
      <c r="E284" s="108"/>
      <c r="F284" s="211">
        <v>0.241</v>
      </c>
      <c r="G284" s="108"/>
      <c r="H284" s="113"/>
      <c r="I284" s="108">
        <v>0.14</v>
      </c>
      <c r="J284" s="108"/>
      <c r="K284" s="4">
        <v>0.2</v>
      </c>
      <c r="L284" s="108"/>
      <c r="M284" s="108"/>
      <c r="N284" s="108"/>
      <c r="O284" s="108"/>
      <c r="P284" s="108"/>
      <c r="Q284" s="108"/>
      <c r="R284" s="211">
        <v>0.125</v>
      </c>
      <c r="S284" s="211"/>
      <c r="T284" s="281">
        <v>0.14</v>
      </c>
      <c r="U284" s="211">
        <v>0.125</v>
      </c>
      <c r="V284" s="27"/>
      <c r="W284" s="211"/>
      <c r="X284" s="27"/>
      <c r="Y284" s="293"/>
      <c r="Z284" s="211"/>
      <c r="AA284" s="27"/>
      <c r="AB284" s="27"/>
    </row>
    <row r="285" spans="1:28" ht="33.75" customHeight="1" hidden="1">
      <c r="A285" s="24"/>
      <c r="B285" s="74"/>
      <c r="C285" s="242" t="s">
        <v>174</v>
      </c>
      <c r="D285" s="320" t="s">
        <v>458</v>
      </c>
      <c r="E285" s="108"/>
      <c r="F285" s="31">
        <v>4.9</v>
      </c>
      <c r="G285" s="108" t="s">
        <v>163</v>
      </c>
      <c r="H285" s="113"/>
      <c r="I285" s="31">
        <v>5</v>
      </c>
      <c r="J285" s="108" t="s">
        <v>163</v>
      </c>
      <c r="K285" s="4"/>
      <c r="L285" s="108"/>
      <c r="M285" s="108"/>
      <c r="N285" s="108"/>
      <c r="O285" s="108"/>
      <c r="P285" s="108"/>
      <c r="Q285" s="108"/>
      <c r="R285" s="31">
        <v>5.1</v>
      </c>
      <c r="S285" s="108" t="s">
        <v>163</v>
      </c>
      <c r="T285" s="4"/>
      <c r="U285" s="94">
        <v>5</v>
      </c>
      <c r="V285" s="39"/>
      <c r="W285" s="94">
        <v>5</v>
      </c>
      <c r="X285" s="39"/>
      <c r="Y285" s="173"/>
      <c r="Z285" s="169"/>
      <c r="AA285" s="275"/>
      <c r="AB285" s="39"/>
    </row>
    <row r="286" spans="1:28" ht="19.5" customHeight="1" hidden="1">
      <c r="A286" s="24"/>
      <c r="B286" s="74"/>
      <c r="C286" s="242" t="s">
        <v>175</v>
      </c>
      <c r="D286" s="320" t="s">
        <v>176</v>
      </c>
      <c r="E286" s="108"/>
      <c r="F286" s="210">
        <v>531.66</v>
      </c>
      <c r="G286" s="108" t="s">
        <v>163</v>
      </c>
      <c r="H286" s="113"/>
      <c r="I286" s="108">
        <v>660.5</v>
      </c>
      <c r="J286" s="108" t="s">
        <v>163</v>
      </c>
      <c r="K286" s="280">
        <v>447.878</v>
      </c>
      <c r="L286" s="108"/>
      <c r="M286" s="108"/>
      <c r="N286" s="108"/>
      <c r="O286" s="108"/>
      <c r="P286" s="108"/>
      <c r="Q286" s="108"/>
      <c r="R286" s="31">
        <v>638.06</v>
      </c>
      <c r="S286" s="108" t="s">
        <v>163</v>
      </c>
      <c r="T286" s="280">
        <v>432.939</v>
      </c>
      <c r="U286" s="31">
        <v>675.7</v>
      </c>
      <c r="V286" s="27">
        <v>444.905</v>
      </c>
      <c r="W286" s="31">
        <v>716.3</v>
      </c>
      <c r="X286" s="27">
        <v>444.905</v>
      </c>
      <c r="Y286" s="290">
        <v>638.06</v>
      </c>
      <c r="Z286" s="31">
        <v>755</v>
      </c>
      <c r="AA286" s="27">
        <v>444.905</v>
      </c>
      <c r="AB286" s="27">
        <v>444.905</v>
      </c>
    </row>
    <row r="287" spans="1:38" s="66" customFormat="1" ht="27.75" customHeight="1" hidden="1">
      <c r="A287" s="67"/>
      <c r="B287" s="78"/>
      <c r="C287" s="242" t="s">
        <v>696</v>
      </c>
      <c r="D287" s="320" t="s">
        <v>458</v>
      </c>
      <c r="E287" s="108"/>
      <c r="F287" s="94">
        <v>4.6</v>
      </c>
      <c r="G287" s="108"/>
      <c r="H287" s="113"/>
      <c r="I287" s="137">
        <v>4.63</v>
      </c>
      <c r="J287" s="108"/>
      <c r="K287" s="280">
        <v>3.877</v>
      </c>
      <c r="L287" s="108"/>
      <c r="M287" s="108"/>
      <c r="N287" s="108"/>
      <c r="O287" s="108"/>
      <c r="P287" s="108"/>
      <c r="Q287" s="108"/>
      <c r="R287" s="31">
        <v>4.57</v>
      </c>
      <c r="S287" s="108"/>
      <c r="T287" s="280">
        <v>3.764</v>
      </c>
      <c r="U287" s="31">
        <v>4.57</v>
      </c>
      <c r="V287" s="280">
        <v>3.764</v>
      </c>
      <c r="W287" s="31">
        <v>4.57</v>
      </c>
      <c r="X287" s="280">
        <v>3.764</v>
      </c>
      <c r="Y287" s="290">
        <v>4.57</v>
      </c>
      <c r="Z287" s="31">
        <v>4.57</v>
      </c>
      <c r="AA287" s="280">
        <v>3.764</v>
      </c>
      <c r="AB287" s="280">
        <v>3.764</v>
      </c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:28" ht="19.5" customHeight="1" hidden="1">
      <c r="A288" s="24"/>
      <c r="B288" s="74"/>
      <c r="C288" s="242" t="s">
        <v>193</v>
      </c>
      <c r="D288" s="320" t="s">
        <v>313</v>
      </c>
      <c r="E288" s="108"/>
      <c r="F288" s="94">
        <v>4623</v>
      </c>
      <c r="G288" s="108"/>
      <c r="H288" s="113"/>
      <c r="I288" s="108">
        <v>6321</v>
      </c>
      <c r="J288" s="108"/>
      <c r="K288" s="4"/>
      <c r="L288" s="108"/>
      <c r="M288" s="108"/>
      <c r="N288" s="108"/>
      <c r="O288" s="108"/>
      <c r="P288" s="108"/>
      <c r="Q288" s="108"/>
      <c r="R288" s="31">
        <v>6800</v>
      </c>
      <c r="S288" s="108"/>
      <c r="T288" s="4"/>
      <c r="U288" s="31" t="e">
        <f>R288*#REF!</f>
        <v>#REF!</v>
      </c>
      <c r="V288" s="27"/>
      <c r="W288" s="31" t="e">
        <f>U288*#REF!</f>
        <v>#REF!</v>
      </c>
      <c r="X288" s="27"/>
      <c r="Y288" s="208" t="s">
        <v>101</v>
      </c>
      <c r="Z288" s="169"/>
      <c r="AA288" s="27"/>
      <c r="AB288" s="27"/>
    </row>
    <row r="289" spans="1:28" ht="19.5" customHeight="1" hidden="1">
      <c r="A289" s="24"/>
      <c r="B289" s="74"/>
      <c r="C289" s="242" t="s">
        <v>193</v>
      </c>
      <c r="D289" s="320" t="s">
        <v>313</v>
      </c>
      <c r="E289" s="108"/>
      <c r="F289" s="31">
        <v>9632</v>
      </c>
      <c r="G289" s="108"/>
      <c r="H289" s="113"/>
      <c r="I289" s="31">
        <v>11880</v>
      </c>
      <c r="J289" s="108"/>
      <c r="K289" s="280">
        <v>9626</v>
      </c>
      <c r="L289" s="108"/>
      <c r="M289" s="108"/>
      <c r="N289" s="108"/>
      <c r="O289" s="108"/>
      <c r="P289" s="108"/>
      <c r="Q289" s="108"/>
      <c r="R289" s="31">
        <v>11624</v>
      </c>
      <c r="S289" s="108"/>
      <c r="T289" s="280">
        <v>9585</v>
      </c>
      <c r="U289" s="31">
        <v>12310</v>
      </c>
      <c r="V289" s="27">
        <v>9850</v>
      </c>
      <c r="W289" s="31">
        <v>13050</v>
      </c>
      <c r="X289" s="27">
        <v>9850</v>
      </c>
      <c r="Y289" s="290">
        <v>11624</v>
      </c>
      <c r="Z289" s="31">
        <v>13750</v>
      </c>
      <c r="AA289" s="27">
        <v>9850</v>
      </c>
      <c r="AB289" s="27">
        <v>9850</v>
      </c>
    </row>
    <row r="290" spans="1:28" ht="32.25" customHeight="1">
      <c r="A290" s="24"/>
      <c r="B290" s="74" t="s">
        <v>53</v>
      </c>
      <c r="C290" s="250" t="s">
        <v>241</v>
      </c>
      <c r="D290" s="320"/>
      <c r="E290" s="108"/>
      <c r="F290" s="31"/>
      <c r="G290" s="108"/>
      <c r="H290" s="113"/>
      <c r="I290" s="108"/>
      <c r="J290" s="108"/>
      <c r="K290" s="4"/>
      <c r="L290" s="108"/>
      <c r="M290" s="108"/>
      <c r="N290" s="108"/>
      <c r="O290" s="108"/>
      <c r="P290" s="108"/>
      <c r="Q290" s="108"/>
      <c r="R290" s="31"/>
      <c r="S290" s="108"/>
      <c r="T290" s="4"/>
      <c r="U290" s="94"/>
      <c r="V290" s="39"/>
      <c r="W290" s="94"/>
      <c r="X290" s="39"/>
      <c r="Y290" s="173"/>
      <c r="Z290" s="169"/>
      <c r="AA290" s="275"/>
      <c r="AB290" s="39"/>
    </row>
    <row r="291" spans="1:28" ht="19.5" customHeight="1">
      <c r="A291" s="24"/>
      <c r="B291" s="74"/>
      <c r="C291" s="25" t="s">
        <v>840</v>
      </c>
      <c r="D291" s="320"/>
      <c r="E291" s="108"/>
      <c r="F291" s="31"/>
      <c r="G291" s="108"/>
      <c r="H291" s="113"/>
      <c r="I291" s="108"/>
      <c r="J291" s="108"/>
      <c r="K291" s="4"/>
      <c r="L291" s="108"/>
      <c r="M291" s="108"/>
      <c r="N291" s="108"/>
      <c r="O291" s="108"/>
      <c r="P291" s="108"/>
      <c r="Q291" s="108"/>
      <c r="R291" s="31"/>
      <c r="S291" s="108"/>
      <c r="T291" s="4"/>
      <c r="U291" s="94"/>
      <c r="V291" s="39"/>
      <c r="W291" s="94"/>
      <c r="X291" s="39"/>
      <c r="Y291" s="173"/>
      <c r="Z291" s="169"/>
      <c r="AA291" s="275"/>
      <c r="AB291" s="39"/>
    </row>
    <row r="292" spans="1:28" ht="19.5" customHeight="1" hidden="1">
      <c r="A292" s="24"/>
      <c r="B292" s="74"/>
      <c r="C292" s="1" t="s">
        <v>854</v>
      </c>
      <c r="D292" s="322" t="s">
        <v>845</v>
      </c>
      <c r="E292" s="108" t="s">
        <v>164</v>
      </c>
      <c r="F292" s="31">
        <v>2095</v>
      </c>
      <c r="G292" s="108" t="s">
        <v>164</v>
      </c>
      <c r="H292" s="113"/>
      <c r="I292" s="108">
        <v>2095</v>
      </c>
      <c r="J292" s="108" t="s">
        <v>164</v>
      </c>
      <c r="K292" s="4"/>
      <c r="L292" s="108"/>
      <c r="M292" s="108"/>
      <c r="N292" s="108"/>
      <c r="O292" s="108"/>
      <c r="P292" s="108"/>
      <c r="Q292" s="108"/>
      <c r="R292" s="31">
        <v>2095</v>
      </c>
      <c r="S292" s="108" t="s">
        <v>164</v>
      </c>
      <c r="T292" s="4"/>
      <c r="U292" s="94">
        <v>2095</v>
      </c>
      <c r="V292" s="39"/>
      <c r="W292" s="94"/>
      <c r="X292" s="39"/>
      <c r="Y292" s="173"/>
      <c r="Z292" s="169"/>
      <c r="AA292" s="275"/>
      <c r="AB292" s="39"/>
    </row>
    <row r="293" spans="1:28" ht="19.5" customHeight="1">
      <c r="A293" s="24"/>
      <c r="B293" s="74"/>
      <c r="C293" s="1" t="s">
        <v>854</v>
      </c>
      <c r="D293" s="322" t="s">
        <v>845</v>
      </c>
      <c r="E293" s="108"/>
      <c r="F293" s="31">
        <v>1327</v>
      </c>
      <c r="G293" s="108"/>
      <c r="H293" s="113"/>
      <c r="I293" s="31">
        <v>1327</v>
      </c>
      <c r="J293" s="31" t="s">
        <v>653</v>
      </c>
      <c r="K293" s="27">
        <v>1327</v>
      </c>
      <c r="L293" s="31"/>
      <c r="M293" s="31"/>
      <c r="N293" s="31"/>
      <c r="O293" s="31"/>
      <c r="P293" s="31"/>
      <c r="Q293" s="31"/>
      <c r="R293" s="31">
        <v>1261</v>
      </c>
      <c r="S293" s="31">
        <v>1327</v>
      </c>
      <c r="T293" s="27">
        <v>1261</v>
      </c>
      <c r="U293" s="31">
        <v>1261</v>
      </c>
      <c r="V293" s="27">
        <v>1261</v>
      </c>
      <c r="W293" s="31">
        <v>1261</v>
      </c>
      <c r="X293" s="27">
        <v>1261</v>
      </c>
      <c r="Y293" s="290">
        <v>1261</v>
      </c>
      <c r="Z293" s="31">
        <v>1261</v>
      </c>
      <c r="AA293" s="27">
        <v>1261</v>
      </c>
      <c r="AB293" s="27">
        <v>1261</v>
      </c>
    </row>
    <row r="294" spans="1:28" ht="48" customHeight="1" hidden="1">
      <c r="A294" s="24"/>
      <c r="B294" s="74"/>
      <c r="C294" s="1" t="s">
        <v>846</v>
      </c>
      <c r="D294" s="322" t="s">
        <v>847</v>
      </c>
      <c r="E294" s="108" t="s">
        <v>164</v>
      </c>
      <c r="F294" s="214">
        <v>6899</v>
      </c>
      <c r="G294" s="108" t="s">
        <v>164</v>
      </c>
      <c r="H294" s="215"/>
      <c r="I294" s="216">
        <v>6899</v>
      </c>
      <c r="J294" s="108" t="s">
        <v>164</v>
      </c>
      <c r="K294" s="4"/>
      <c r="L294" s="108"/>
      <c r="M294" s="108"/>
      <c r="N294" s="108"/>
      <c r="O294" s="108"/>
      <c r="P294" s="108"/>
      <c r="Q294" s="108"/>
      <c r="R294" s="214">
        <v>6899</v>
      </c>
      <c r="S294" s="108" t="s">
        <v>164</v>
      </c>
      <c r="T294" s="4"/>
      <c r="U294" s="94">
        <v>6900</v>
      </c>
      <c r="V294" s="4"/>
      <c r="W294" s="94">
        <v>6900</v>
      </c>
      <c r="X294" s="4"/>
      <c r="Y294" s="173"/>
      <c r="Z294" s="169"/>
      <c r="AA294" s="4"/>
      <c r="AB294" s="4"/>
    </row>
    <row r="295" spans="1:38" s="66" customFormat="1" ht="45" customHeight="1">
      <c r="A295" s="67"/>
      <c r="B295" s="78"/>
      <c r="C295" s="1" t="s">
        <v>846</v>
      </c>
      <c r="D295" s="322" t="s">
        <v>847</v>
      </c>
      <c r="E295" s="108"/>
      <c r="F295" s="214">
        <v>4790</v>
      </c>
      <c r="G295" s="108"/>
      <c r="H295" s="215"/>
      <c r="I295" s="214">
        <v>4790</v>
      </c>
      <c r="J295" s="31" t="s">
        <v>653</v>
      </c>
      <c r="K295" s="27">
        <v>4890</v>
      </c>
      <c r="L295" s="108"/>
      <c r="M295" s="108"/>
      <c r="N295" s="108"/>
      <c r="O295" s="108"/>
      <c r="P295" s="108"/>
      <c r="Q295" s="108"/>
      <c r="R295" s="214">
        <v>4790</v>
      </c>
      <c r="S295" s="214">
        <v>4790</v>
      </c>
      <c r="T295" s="282">
        <v>4890</v>
      </c>
      <c r="U295" s="214">
        <v>4790</v>
      </c>
      <c r="V295" s="282">
        <v>4890</v>
      </c>
      <c r="W295" s="214">
        <v>4790</v>
      </c>
      <c r="X295" s="282">
        <v>4890</v>
      </c>
      <c r="Y295" s="294">
        <v>4790</v>
      </c>
      <c r="Z295" s="214">
        <v>4790</v>
      </c>
      <c r="AA295" s="282">
        <v>4890</v>
      </c>
      <c r="AB295" s="282">
        <v>4890</v>
      </c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28" ht="19.5" customHeight="1" hidden="1">
      <c r="A296" s="24"/>
      <c r="B296" s="74"/>
      <c r="C296" s="242" t="s">
        <v>696</v>
      </c>
      <c r="D296" s="320" t="s">
        <v>179</v>
      </c>
      <c r="E296" s="108"/>
      <c r="F296" s="214">
        <v>4.721</v>
      </c>
      <c r="G296" s="108"/>
      <c r="H296" s="215"/>
      <c r="I296" s="217">
        <v>4.959</v>
      </c>
      <c r="J296" s="31" t="s">
        <v>653</v>
      </c>
      <c r="K296" s="27">
        <v>4.896</v>
      </c>
      <c r="L296" s="108"/>
      <c r="M296" s="108"/>
      <c r="N296" s="108"/>
      <c r="O296" s="108"/>
      <c r="P296" s="108"/>
      <c r="Q296" s="108"/>
      <c r="R296" s="214">
        <v>4.815</v>
      </c>
      <c r="S296" s="108"/>
      <c r="T296" s="280">
        <v>4.59</v>
      </c>
      <c r="U296" s="94">
        <v>4.81</v>
      </c>
      <c r="V296" s="284">
        <v>4.559</v>
      </c>
      <c r="W296" s="210">
        <v>4.815</v>
      </c>
      <c r="X296" s="284">
        <v>4.55</v>
      </c>
      <c r="Y296" s="173"/>
      <c r="Z296" s="169">
        <v>4.82</v>
      </c>
      <c r="AA296" s="275">
        <v>4.54</v>
      </c>
      <c r="AB296" s="284">
        <v>4.53</v>
      </c>
    </row>
    <row r="297" spans="1:28" ht="19.5" customHeight="1" hidden="1">
      <c r="A297" s="24"/>
      <c r="B297" s="74"/>
      <c r="C297" s="242" t="s">
        <v>175</v>
      </c>
      <c r="D297" s="320" t="s">
        <v>176</v>
      </c>
      <c r="E297" s="108"/>
      <c r="F297" s="169">
        <v>552</v>
      </c>
      <c r="G297" s="108"/>
      <c r="H297" s="215"/>
      <c r="I297" s="217">
        <v>592</v>
      </c>
      <c r="J297" s="31" t="s">
        <v>653</v>
      </c>
      <c r="K297" s="27">
        <v>592.252</v>
      </c>
      <c r="L297" s="108"/>
      <c r="M297" s="108"/>
      <c r="N297" s="108"/>
      <c r="O297" s="108"/>
      <c r="P297" s="108"/>
      <c r="Q297" s="108"/>
      <c r="R297" s="214">
        <v>575</v>
      </c>
      <c r="S297" s="108"/>
      <c r="T297" s="280">
        <v>570.175</v>
      </c>
      <c r="U297" s="210">
        <v>609</v>
      </c>
      <c r="V297" s="284">
        <v>584.572</v>
      </c>
      <c r="W297" s="210">
        <v>646</v>
      </c>
      <c r="X297" s="284">
        <v>599.826</v>
      </c>
      <c r="Y297" s="173"/>
      <c r="Z297" s="169">
        <v>680</v>
      </c>
      <c r="AA297" s="285">
        <v>599.826</v>
      </c>
      <c r="AB297" s="284">
        <v>599.826</v>
      </c>
    </row>
    <row r="298" spans="1:28" ht="27" customHeight="1" hidden="1">
      <c r="A298" s="24"/>
      <c r="B298" s="74"/>
      <c r="C298" s="242" t="s">
        <v>174</v>
      </c>
      <c r="D298" s="320" t="s">
        <v>458</v>
      </c>
      <c r="E298" s="108"/>
      <c r="F298" s="169"/>
      <c r="G298" s="108"/>
      <c r="H298" s="215"/>
      <c r="I298" s="216"/>
      <c r="J298" s="31" t="s">
        <v>653</v>
      </c>
      <c r="K298" s="27"/>
      <c r="L298" s="108"/>
      <c r="M298" s="108"/>
      <c r="N298" s="108"/>
      <c r="O298" s="108"/>
      <c r="P298" s="108"/>
      <c r="Q298" s="108"/>
      <c r="R298" s="214"/>
      <c r="S298" s="108"/>
      <c r="T298" s="4"/>
      <c r="U298" s="94"/>
      <c r="V298" s="39"/>
      <c r="W298" s="94"/>
      <c r="X298" s="39"/>
      <c r="Y298" s="173"/>
      <c r="Z298" s="169"/>
      <c r="AA298" s="275"/>
      <c r="AB298" s="39"/>
    </row>
    <row r="299" spans="1:28" ht="19.5" customHeight="1" hidden="1">
      <c r="A299" s="24"/>
      <c r="B299" s="74"/>
      <c r="C299" s="242" t="s">
        <v>193</v>
      </c>
      <c r="D299" s="320" t="s">
        <v>313</v>
      </c>
      <c r="E299" s="108"/>
      <c r="F299" s="169">
        <v>9736</v>
      </c>
      <c r="G299" s="108"/>
      <c r="H299" s="215"/>
      <c r="I299" s="217">
        <v>9952</v>
      </c>
      <c r="J299" s="31" t="s">
        <v>653</v>
      </c>
      <c r="K299" s="27">
        <v>9952.47</v>
      </c>
      <c r="L299" s="108"/>
      <c r="M299" s="108"/>
      <c r="N299" s="108"/>
      <c r="O299" s="108"/>
      <c r="P299" s="108"/>
      <c r="Q299" s="108"/>
      <c r="R299" s="214">
        <v>9952</v>
      </c>
      <c r="S299" s="108"/>
      <c r="T299" s="280">
        <v>10172.25</v>
      </c>
      <c r="U299" s="214">
        <v>10540</v>
      </c>
      <c r="V299" s="282">
        <v>10557.95</v>
      </c>
      <c r="W299" s="214">
        <v>11172</v>
      </c>
      <c r="X299" s="282">
        <v>10833.45</v>
      </c>
      <c r="Y299" s="294">
        <v>9952.47</v>
      </c>
      <c r="Z299" s="214">
        <v>11775</v>
      </c>
      <c r="AA299" s="282">
        <v>10833.45</v>
      </c>
      <c r="AB299" s="282">
        <v>10833.45</v>
      </c>
    </row>
    <row r="300" spans="1:28" ht="19.5" customHeight="1" hidden="1">
      <c r="A300" s="24"/>
      <c r="B300" s="74"/>
      <c r="C300" s="242"/>
      <c r="D300" s="320"/>
      <c r="E300" s="108"/>
      <c r="F300" s="169"/>
      <c r="G300" s="108"/>
      <c r="H300" s="215"/>
      <c r="I300" s="216"/>
      <c r="J300" s="108"/>
      <c r="K300" s="4"/>
      <c r="L300" s="108"/>
      <c r="M300" s="108"/>
      <c r="N300" s="108"/>
      <c r="O300" s="108"/>
      <c r="P300" s="108"/>
      <c r="Q300" s="108"/>
      <c r="R300" s="214"/>
      <c r="S300" s="108"/>
      <c r="T300" s="4"/>
      <c r="U300" s="31"/>
      <c r="V300" s="27"/>
      <c r="W300" s="31"/>
      <c r="X300" s="27"/>
      <c r="Y300" s="208"/>
      <c r="Z300" s="169"/>
      <c r="AA300" s="275"/>
      <c r="AB300" s="39"/>
    </row>
    <row r="301" spans="1:28" ht="15.75" customHeight="1">
      <c r="A301" s="24"/>
      <c r="B301" s="74"/>
      <c r="C301" s="250" t="s">
        <v>572</v>
      </c>
      <c r="D301" s="320"/>
      <c r="E301" s="108"/>
      <c r="F301" s="31"/>
      <c r="G301" s="108"/>
      <c r="H301" s="113"/>
      <c r="I301" s="108"/>
      <c r="J301" s="108"/>
      <c r="K301" s="4"/>
      <c r="L301" s="108"/>
      <c r="M301" s="108"/>
      <c r="N301" s="108"/>
      <c r="O301" s="108"/>
      <c r="P301" s="108"/>
      <c r="Q301" s="108"/>
      <c r="R301" s="31"/>
      <c r="S301" s="108"/>
      <c r="T301" s="4"/>
      <c r="U301" s="94"/>
      <c r="V301" s="39"/>
      <c r="W301" s="94"/>
      <c r="X301" s="39"/>
      <c r="Y301" s="173"/>
      <c r="Z301" s="169"/>
      <c r="AA301" s="275"/>
      <c r="AB301" s="39"/>
    </row>
    <row r="302" spans="1:28" ht="19.5" customHeight="1" hidden="1">
      <c r="A302" s="24"/>
      <c r="B302" s="74"/>
      <c r="C302" s="242" t="s">
        <v>585</v>
      </c>
      <c r="D302" s="322" t="s">
        <v>845</v>
      </c>
      <c r="E302" s="108" t="s">
        <v>165</v>
      </c>
      <c r="F302" s="108">
        <v>4</v>
      </c>
      <c r="G302" s="108" t="s">
        <v>165</v>
      </c>
      <c r="H302" s="108"/>
      <c r="I302" s="108">
        <v>4</v>
      </c>
      <c r="J302" s="108" t="s">
        <v>165</v>
      </c>
      <c r="K302" s="4"/>
      <c r="L302" s="108"/>
      <c r="M302" s="108"/>
      <c r="N302" s="108"/>
      <c r="O302" s="108"/>
      <c r="P302" s="108"/>
      <c r="Q302" s="108"/>
      <c r="R302" s="108">
        <v>4</v>
      </c>
      <c r="S302" s="108" t="s">
        <v>165</v>
      </c>
      <c r="T302" s="4"/>
      <c r="U302" s="108">
        <v>4</v>
      </c>
      <c r="V302" s="4"/>
      <c r="W302" s="108">
        <v>4</v>
      </c>
      <c r="X302" s="4"/>
      <c r="Y302" s="218"/>
      <c r="Z302" s="169"/>
      <c r="AA302" s="275"/>
      <c r="AB302" s="39"/>
    </row>
    <row r="303" spans="1:38" s="66" customFormat="1" ht="19.5" customHeight="1">
      <c r="A303" s="67"/>
      <c r="B303" s="78"/>
      <c r="C303" s="242" t="s">
        <v>585</v>
      </c>
      <c r="D303" s="322" t="s">
        <v>845</v>
      </c>
      <c r="E303" s="108"/>
      <c r="F303" s="108">
        <v>8</v>
      </c>
      <c r="G303" s="108"/>
      <c r="H303" s="108"/>
      <c r="I303" s="108">
        <v>9</v>
      </c>
      <c r="J303" s="108" t="s">
        <v>654</v>
      </c>
      <c r="K303" s="4">
        <v>9</v>
      </c>
      <c r="L303" s="108"/>
      <c r="M303" s="108"/>
      <c r="N303" s="108"/>
      <c r="O303" s="108"/>
      <c r="P303" s="108"/>
      <c r="Q303" s="108"/>
      <c r="R303" s="108">
        <v>9</v>
      </c>
      <c r="S303" s="108"/>
      <c r="T303" s="4">
        <v>9</v>
      </c>
      <c r="U303" s="108">
        <v>9</v>
      </c>
      <c r="V303" s="4">
        <v>9</v>
      </c>
      <c r="W303" s="4">
        <v>9</v>
      </c>
      <c r="X303" s="4">
        <v>9</v>
      </c>
      <c r="Y303" s="4">
        <v>9</v>
      </c>
      <c r="Z303" s="4">
        <v>9</v>
      </c>
      <c r="AA303" s="4">
        <v>9</v>
      </c>
      <c r="AB303" s="4">
        <v>9</v>
      </c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:28" ht="19.5" customHeight="1" hidden="1">
      <c r="A304" s="24"/>
      <c r="B304" s="74"/>
      <c r="C304" s="242" t="s">
        <v>573</v>
      </c>
      <c r="D304" s="322" t="s">
        <v>845</v>
      </c>
      <c r="E304" s="108" t="s">
        <v>165</v>
      </c>
      <c r="F304" s="108">
        <v>19</v>
      </c>
      <c r="G304" s="108" t="s">
        <v>165</v>
      </c>
      <c r="H304" s="108"/>
      <c r="I304" s="108">
        <v>19</v>
      </c>
      <c r="J304" s="108" t="s">
        <v>165</v>
      </c>
      <c r="K304" s="4"/>
      <c r="L304" s="108"/>
      <c r="M304" s="108"/>
      <c r="N304" s="108"/>
      <c r="O304" s="108"/>
      <c r="P304" s="108"/>
      <c r="Q304" s="108"/>
      <c r="R304" s="108">
        <v>19</v>
      </c>
      <c r="S304" s="108" t="s">
        <v>165</v>
      </c>
      <c r="T304" s="4"/>
      <c r="U304" s="94">
        <v>19</v>
      </c>
      <c r="V304" s="39"/>
      <c r="W304" s="94">
        <v>19</v>
      </c>
      <c r="X304" s="39"/>
      <c r="Y304" s="173"/>
      <c r="Z304" s="169"/>
      <c r="AA304" s="275"/>
      <c r="AB304" s="39"/>
    </row>
    <row r="305" spans="1:28" ht="19.5" customHeight="1">
      <c r="A305" s="24"/>
      <c r="B305" s="74"/>
      <c r="C305" s="242" t="s">
        <v>573</v>
      </c>
      <c r="D305" s="322" t="s">
        <v>845</v>
      </c>
      <c r="E305" s="108"/>
      <c r="F305" s="108">
        <v>23</v>
      </c>
      <c r="G305" s="108"/>
      <c r="H305" s="108"/>
      <c r="I305" s="108">
        <v>20</v>
      </c>
      <c r="J305" s="108" t="s">
        <v>654</v>
      </c>
      <c r="K305" s="4">
        <v>17</v>
      </c>
      <c r="L305" s="108"/>
      <c r="M305" s="108"/>
      <c r="N305" s="108"/>
      <c r="O305" s="108"/>
      <c r="P305" s="108"/>
      <c r="Q305" s="108"/>
      <c r="R305" s="108">
        <v>18</v>
      </c>
      <c r="S305" s="108"/>
      <c r="T305" s="4">
        <v>17</v>
      </c>
      <c r="U305" s="108">
        <v>12</v>
      </c>
      <c r="V305" s="4">
        <v>12</v>
      </c>
      <c r="W305" s="94">
        <v>12</v>
      </c>
      <c r="X305" s="4">
        <v>12</v>
      </c>
      <c r="Y305" s="4">
        <v>12</v>
      </c>
      <c r="Z305" s="4">
        <v>12</v>
      </c>
      <c r="AA305" s="4">
        <v>12</v>
      </c>
      <c r="AB305" s="4">
        <v>12</v>
      </c>
    </row>
    <row r="306" spans="1:28" ht="19.5" customHeight="1" hidden="1">
      <c r="A306" s="24"/>
      <c r="B306" s="74"/>
      <c r="C306" s="242" t="s">
        <v>580</v>
      </c>
      <c r="D306" s="320" t="s">
        <v>413</v>
      </c>
      <c r="E306" s="108" t="s">
        <v>165</v>
      </c>
      <c r="F306" s="108">
        <v>345</v>
      </c>
      <c r="G306" s="108" t="s">
        <v>165</v>
      </c>
      <c r="H306" s="108"/>
      <c r="I306" s="108">
        <v>346</v>
      </c>
      <c r="J306" s="108" t="s">
        <v>165</v>
      </c>
      <c r="K306" s="4"/>
      <c r="L306" s="108"/>
      <c r="M306" s="108"/>
      <c r="N306" s="108"/>
      <c r="O306" s="108"/>
      <c r="P306" s="108"/>
      <c r="Q306" s="108"/>
      <c r="R306" s="108">
        <v>347</v>
      </c>
      <c r="S306" s="108" t="s">
        <v>165</v>
      </c>
      <c r="T306" s="4"/>
      <c r="U306" s="94">
        <v>350</v>
      </c>
      <c r="V306" s="39"/>
      <c r="W306" s="94">
        <v>350</v>
      </c>
      <c r="X306" s="39"/>
      <c r="Y306" s="173"/>
      <c r="Z306" s="169"/>
      <c r="AA306" s="275"/>
      <c r="AB306" s="39"/>
    </row>
    <row r="307" spans="1:28" ht="19.5" customHeight="1">
      <c r="A307" s="24"/>
      <c r="B307" s="74"/>
      <c r="C307" s="242" t="s">
        <v>353</v>
      </c>
      <c r="D307" s="320" t="s">
        <v>413</v>
      </c>
      <c r="E307" s="108"/>
      <c r="F307" s="108">
        <v>82.9</v>
      </c>
      <c r="G307" s="108"/>
      <c r="H307" s="108"/>
      <c r="I307" s="108">
        <v>79.5</v>
      </c>
      <c r="J307" s="108"/>
      <c r="K307" s="4">
        <v>79.5</v>
      </c>
      <c r="L307" s="108"/>
      <c r="M307" s="108"/>
      <c r="N307" s="108"/>
      <c r="O307" s="108"/>
      <c r="P307" s="108"/>
      <c r="Q307" s="108"/>
      <c r="R307" s="108">
        <v>79.5</v>
      </c>
      <c r="S307" s="108">
        <v>79.5</v>
      </c>
      <c r="T307" s="4">
        <v>69.4</v>
      </c>
      <c r="U307" s="108">
        <v>79.5</v>
      </c>
      <c r="V307" s="4">
        <v>69.4</v>
      </c>
      <c r="W307" s="4">
        <v>69.4</v>
      </c>
      <c r="X307" s="4">
        <v>69.4</v>
      </c>
      <c r="Y307" s="4">
        <v>69.4</v>
      </c>
      <c r="Z307" s="4">
        <v>69.4</v>
      </c>
      <c r="AA307" s="4">
        <v>69.4</v>
      </c>
      <c r="AB307" s="4">
        <v>69.4</v>
      </c>
    </row>
    <row r="308" spans="1:28" ht="34.5" customHeight="1" hidden="1">
      <c r="A308" s="24"/>
      <c r="B308" s="74"/>
      <c r="C308" s="242" t="s">
        <v>578</v>
      </c>
      <c r="D308" s="322" t="s">
        <v>845</v>
      </c>
      <c r="E308" s="108" t="s">
        <v>165</v>
      </c>
      <c r="F308" s="108">
        <v>5</v>
      </c>
      <c r="G308" s="108" t="s">
        <v>165</v>
      </c>
      <c r="H308" s="108"/>
      <c r="I308" s="108">
        <v>5</v>
      </c>
      <c r="J308" s="108" t="s">
        <v>165</v>
      </c>
      <c r="K308" s="4"/>
      <c r="L308" s="108"/>
      <c r="M308" s="108"/>
      <c r="N308" s="108"/>
      <c r="O308" s="108"/>
      <c r="P308" s="108"/>
      <c r="Q308" s="108"/>
      <c r="R308" s="108">
        <v>5</v>
      </c>
      <c r="S308" s="108" t="s">
        <v>165</v>
      </c>
      <c r="T308" s="4"/>
      <c r="U308" s="94">
        <v>5</v>
      </c>
      <c r="V308" s="39"/>
      <c r="W308" s="94">
        <v>5</v>
      </c>
      <c r="X308" s="39"/>
      <c r="Y308" s="173"/>
      <c r="Z308" s="169"/>
      <c r="AA308" s="275"/>
      <c r="AB308" s="39"/>
    </row>
    <row r="309" spans="1:28" ht="34.5" customHeight="1">
      <c r="A309" s="24"/>
      <c r="B309" s="74"/>
      <c r="C309" s="242" t="s">
        <v>578</v>
      </c>
      <c r="D309" s="322" t="s">
        <v>845</v>
      </c>
      <c r="E309" s="108"/>
      <c r="F309" s="108">
        <v>5</v>
      </c>
      <c r="G309" s="108"/>
      <c r="H309" s="108"/>
      <c r="I309" s="108">
        <v>5</v>
      </c>
      <c r="J309" s="108"/>
      <c r="K309" s="4">
        <v>5</v>
      </c>
      <c r="L309" s="108"/>
      <c r="M309" s="108"/>
      <c r="N309" s="108"/>
      <c r="O309" s="108"/>
      <c r="P309" s="108"/>
      <c r="Q309" s="108"/>
      <c r="R309" s="108">
        <v>5</v>
      </c>
      <c r="S309" s="108"/>
      <c r="T309" s="4">
        <v>5</v>
      </c>
      <c r="U309" s="4">
        <v>5</v>
      </c>
      <c r="V309" s="4">
        <v>5</v>
      </c>
      <c r="W309" s="4">
        <v>5</v>
      </c>
      <c r="X309" s="4">
        <v>5</v>
      </c>
      <c r="Y309" s="4">
        <v>5</v>
      </c>
      <c r="Z309" s="4">
        <v>5</v>
      </c>
      <c r="AA309" s="4">
        <v>5</v>
      </c>
      <c r="AB309" s="4">
        <v>5</v>
      </c>
    </row>
    <row r="310" spans="1:28" ht="19.5" customHeight="1" hidden="1">
      <c r="A310" s="24"/>
      <c r="B310" s="74"/>
      <c r="C310" s="242" t="s">
        <v>177</v>
      </c>
      <c r="D310" s="322" t="s">
        <v>179</v>
      </c>
      <c r="E310" s="108" t="s">
        <v>165</v>
      </c>
      <c r="F310" s="31">
        <v>1.7</v>
      </c>
      <c r="G310" s="108" t="s">
        <v>165</v>
      </c>
      <c r="H310" s="113"/>
      <c r="I310" s="108">
        <v>1.8</v>
      </c>
      <c r="J310" s="108" t="s">
        <v>165</v>
      </c>
      <c r="K310" s="4">
        <v>1.8</v>
      </c>
      <c r="L310" s="108"/>
      <c r="M310" s="108"/>
      <c r="N310" s="108"/>
      <c r="O310" s="108"/>
      <c r="P310" s="108"/>
      <c r="Q310" s="108"/>
      <c r="R310" s="31">
        <v>1.9</v>
      </c>
      <c r="S310" s="108" t="s">
        <v>165</v>
      </c>
      <c r="T310" s="4"/>
      <c r="U310" s="94">
        <v>2</v>
      </c>
      <c r="V310" s="39"/>
      <c r="W310" s="94">
        <v>2</v>
      </c>
      <c r="X310" s="39"/>
      <c r="Y310" s="173"/>
      <c r="Z310" s="169"/>
      <c r="AA310" s="275"/>
      <c r="AB310" s="39"/>
    </row>
    <row r="311" spans="1:28" ht="19.5" customHeight="1">
      <c r="A311" s="24"/>
      <c r="B311" s="74"/>
      <c r="C311" s="242" t="s">
        <v>177</v>
      </c>
      <c r="D311" s="322" t="s">
        <v>179</v>
      </c>
      <c r="E311" s="108"/>
      <c r="F311" s="31">
        <v>1.834</v>
      </c>
      <c r="G311" s="31"/>
      <c r="H311" s="220"/>
      <c r="I311" s="31">
        <v>2.007</v>
      </c>
      <c r="J311" s="108"/>
      <c r="K311" s="27">
        <v>2.007</v>
      </c>
      <c r="L311" s="108"/>
      <c r="M311" s="108"/>
      <c r="N311" s="108"/>
      <c r="O311" s="108"/>
      <c r="P311" s="108"/>
      <c r="Q311" s="108"/>
      <c r="R311" s="137">
        <v>1.959</v>
      </c>
      <c r="S311" s="108">
        <v>2.007</v>
      </c>
      <c r="T311" s="280">
        <v>2</v>
      </c>
      <c r="U311" s="137">
        <v>2</v>
      </c>
      <c r="V311" s="280">
        <v>1.83</v>
      </c>
      <c r="W311" s="137">
        <v>2</v>
      </c>
      <c r="X311" s="280">
        <v>1.9</v>
      </c>
      <c r="Y311" s="292">
        <v>2</v>
      </c>
      <c r="Z311" s="137">
        <v>2</v>
      </c>
      <c r="AA311" s="280">
        <v>1.9</v>
      </c>
      <c r="AB311" s="280">
        <v>1.9</v>
      </c>
    </row>
    <row r="312" spans="1:28" ht="19.5" customHeight="1" hidden="1">
      <c r="A312" s="24"/>
      <c r="B312" s="74"/>
      <c r="C312" s="242" t="s">
        <v>579</v>
      </c>
      <c r="D312" s="322" t="s">
        <v>845</v>
      </c>
      <c r="E312" s="108" t="s">
        <v>165</v>
      </c>
      <c r="F312" s="114">
        <v>3</v>
      </c>
      <c r="G312" s="108" t="s">
        <v>165</v>
      </c>
      <c r="H312" s="113"/>
      <c r="I312" s="108">
        <v>3</v>
      </c>
      <c r="J312" s="108" t="s">
        <v>165</v>
      </c>
      <c r="K312" s="4">
        <v>3</v>
      </c>
      <c r="L312" s="108"/>
      <c r="M312" s="108"/>
      <c r="N312" s="108"/>
      <c r="O312" s="108"/>
      <c r="P312" s="108"/>
      <c r="Q312" s="108"/>
      <c r="R312" s="114">
        <v>3</v>
      </c>
      <c r="S312" s="108" t="s">
        <v>165</v>
      </c>
      <c r="T312" s="4"/>
      <c r="U312" s="94">
        <v>3</v>
      </c>
      <c r="V312" s="39"/>
      <c r="W312" s="94">
        <v>3</v>
      </c>
      <c r="X312" s="39"/>
      <c r="Y312" s="173"/>
      <c r="Z312" s="169"/>
      <c r="AA312" s="275"/>
      <c r="AB312" s="39"/>
    </row>
    <row r="313" spans="1:28" ht="19.5" customHeight="1">
      <c r="A313" s="24"/>
      <c r="B313" s="74"/>
      <c r="C313" s="242" t="s">
        <v>579</v>
      </c>
      <c r="D313" s="322" t="s">
        <v>845</v>
      </c>
      <c r="E313" s="108"/>
      <c r="F313" s="114">
        <v>11</v>
      </c>
      <c r="G313" s="108"/>
      <c r="H313" s="113"/>
      <c r="I313" s="114">
        <v>3</v>
      </c>
      <c r="J313" s="108"/>
      <c r="K313" s="271">
        <v>3</v>
      </c>
      <c r="L313" s="108"/>
      <c r="M313" s="108"/>
      <c r="N313" s="108"/>
      <c r="O313" s="108"/>
      <c r="P313" s="108"/>
      <c r="Q313" s="108"/>
      <c r="R313" s="114">
        <v>3</v>
      </c>
      <c r="S313" s="114">
        <v>3</v>
      </c>
      <c r="T313" s="271">
        <v>3</v>
      </c>
      <c r="U313" s="114">
        <v>3</v>
      </c>
      <c r="V313" s="271">
        <v>3</v>
      </c>
      <c r="W313" s="271">
        <v>3</v>
      </c>
      <c r="X313" s="271">
        <v>3</v>
      </c>
      <c r="Y313" s="271">
        <v>3</v>
      </c>
      <c r="Z313" s="271">
        <v>3</v>
      </c>
      <c r="AA313" s="271">
        <v>3</v>
      </c>
      <c r="AB313" s="271">
        <v>3</v>
      </c>
    </row>
    <row r="314" spans="1:28" ht="19.5" customHeight="1" hidden="1">
      <c r="A314" s="24"/>
      <c r="B314" s="74"/>
      <c r="C314" s="242" t="s">
        <v>173</v>
      </c>
      <c r="D314" s="322" t="s">
        <v>178</v>
      </c>
      <c r="E314" s="108" t="s">
        <v>165</v>
      </c>
      <c r="F314" s="108">
        <v>0.9</v>
      </c>
      <c r="G314" s="108" t="s">
        <v>165</v>
      </c>
      <c r="H314" s="108"/>
      <c r="I314" s="137">
        <v>0.9</v>
      </c>
      <c r="J314" s="108" t="s">
        <v>165</v>
      </c>
      <c r="K314" s="280">
        <v>0.9</v>
      </c>
      <c r="L314" s="108"/>
      <c r="M314" s="108"/>
      <c r="N314" s="108"/>
      <c r="O314" s="108"/>
      <c r="P314" s="108"/>
      <c r="Q314" s="108"/>
      <c r="R314" s="31">
        <v>0.9</v>
      </c>
      <c r="S314" s="108" t="s">
        <v>165</v>
      </c>
      <c r="T314" s="4"/>
      <c r="U314" s="137">
        <v>0.9</v>
      </c>
      <c r="V314" s="280"/>
      <c r="W314" s="108">
        <v>0.9</v>
      </c>
      <c r="X314" s="4"/>
      <c r="Y314" s="218"/>
      <c r="Z314" s="169"/>
      <c r="AA314" s="275"/>
      <c r="AB314" s="39"/>
    </row>
    <row r="315" spans="1:38" s="126" customFormat="1" ht="19.5" customHeight="1" hidden="1">
      <c r="A315" s="127"/>
      <c r="B315" s="125"/>
      <c r="C315" s="242" t="s">
        <v>173</v>
      </c>
      <c r="D315" s="322" t="s">
        <v>178</v>
      </c>
      <c r="E315" s="108"/>
      <c r="F315" s="137">
        <v>0.96</v>
      </c>
      <c r="G315" s="108"/>
      <c r="H315" s="108"/>
      <c r="I315" s="137">
        <v>0.729</v>
      </c>
      <c r="J315" s="108"/>
      <c r="K315" s="280">
        <v>0.729</v>
      </c>
      <c r="L315" s="108"/>
      <c r="M315" s="108"/>
      <c r="N315" s="108"/>
      <c r="O315" s="108"/>
      <c r="P315" s="108"/>
      <c r="Q315" s="108"/>
      <c r="R315" s="137">
        <v>0.82</v>
      </c>
      <c r="S315" s="137">
        <v>0.833</v>
      </c>
      <c r="T315" s="280">
        <v>0.9</v>
      </c>
      <c r="U315" s="137">
        <v>0.849</v>
      </c>
      <c r="V315" s="280">
        <v>0.9</v>
      </c>
      <c r="W315" s="280">
        <v>0.9</v>
      </c>
      <c r="X315" s="280">
        <v>0.9</v>
      </c>
      <c r="Y315" s="280">
        <v>0.9</v>
      </c>
      <c r="Z315" s="280">
        <v>0.9</v>
      </c>
      <c r="AA315" s="280">
        <v>0.9</v>
      </c>
      <c r="AB315" s="280">
        <v>0.9</v>
      </c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:38" s="126" customFormat="1" ht="19.5" customHeight="1" hidden="1">
      <c r="A316" s="127"/>
      <c r="B316" s="125"/>
      <c r="C316" s="242" t="s">
        <v>180</v>
      </c>
      <c r="D316" s="322" t="s">
        <v>424</v>
      </c>
      <c r="E316" s="108" t="s">
        <v>165</v>
      </c>
      <c r="F316" s="108">
        <v>40.3</v>
      </c>
      <c r="G316" s="108" t="s">
        <v>165</v>
      </c>
      <c r="H316" s="108"/>
      <c r="I316" s="108">
        <v>51.7</v>
      </c>
      <c r="J316" s="108" t="s">
        <v>165</v>
      </c>
      <c r="K316" s="4">
        <v>51.7</v>
      </c>
      <c r="L316" s="108"/>
      <c r="M316" s="108"/>
      <c r="N316" s="108"/>
      <c r="O316" s="108"/>
      <c r="P316" s="108"/>
      <c r="Q316" s="108"/>
      <c r="R316" s="31">
        <v>62.4</v>
      </c>
      <c r="S316" s="108" t="s">
        <v>165</v>
      </c>
      <c r="T316" s="4"/>
      <c r="U316" s="31" t="e">
        <f>R316*#REF!</f>
        <v>#REF!</v>
      </c>
      <c r="V316" s="27"/>
      <c r="W316" s="31" t="e">
        <f>U316*#REF!</f>
        <v>#REF!</v>
      </c>
      <c r="X316" s="27"/>
      <c r="Y316" s="208" t="s">
        <v>907</v>
      </c>
      <c r="Z316" s="169"/>
      <c r="AA316" s="275"/>
      <c r="AB316" s="39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:38" s="126" customFormat="1" ht="19.5" customHeight="1" hidden="1">
      <c r="A317" s="127"/>
      <c r="B317" s="125"/>
      <c r="C317" s="242" t="s">
        <v>859</v>
      </c>
      <c r="D317" s="322" t="s">
        <v>424</v>
      </c>
      <c r="E317" s="108"/>
      <c r="F317" s="137">
        <v>69</v>
      </c>
      <c r="G317" s="108"/>
      <c r="H317" s="108"/>
      <c r="I317" s="137">
        <v>62</v>
      </c>
      <c r="J317" s="108"/>
      <c r="K317" s="280">
        <v>62</v>
      </c>
      <c r="L317" s="108"/>
      <c r="M317" s="108"/>
      <c r="N317" s="108"/>
      <c r="O317" s="108"/>
      <c r="P317" s="108"/>
      <c r="Q317" s="108"/>
      <c r="R317" s="137">
        <v>72</v>
      </c>
      <c r="S317" s="137">
        <v>62.291</v>
      </c>
      <c r="T317" s="280">
        <v>96.2</v>
      </c>
      <c r="U317" s="137">
        <v>78</v>
      </c>
      <c r="V317" s="280">
        <v>99.8</v>
      </c>
      <c r="W317" s="137">
        <v>82</v>
      </c>
      <c r="X317" s="280">
        <v>103.2</v>
      </c>
      <c r="Y317" s="292">
        <v>62.291</v>
      </c>
      <c r="Z317" s="137">
        <v>87</v>
      </c>
      <c r="AA317" s="280">
        <v>103.9</v>
      </c>
      <c r="AB317" s="39">
        <v>104.8</v>
      </c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:38" s="126" customFormat="1" ht="19.5" customHeight="1" hidden="1">
      <c r="A318" s="127"/>
      <c r="B318" s="125"/>
      <c r="C318" s="242" t="s">
        <v>193</v>
      </c>
      <c r="D318" s="322"/>
      <c r="E318" s="108"/>
      <c r="F318" s="31">
        <v>3701</v>
      </c>
      <c r="G318" s="108"/>
      <c r="H318" s="113"/>
      <c r="I318" s="108">
        <v>4709</v>
      </c>
      <c r="J318" s="108"/>
      <c r="K318" s="4">
        <v>4709</v>
      </c>
      <c r="L318" s="108"/>
      <c r="M318" s="108"/>
      <c r="N318" s="108"/>
      <c r="O318" s="108"/>
      <c r="P318" s="108"/>
      <c r="Q318" s="108"/>
      <c r="R318" s="31">
        <v>5687</v>
      </c>
      <c r="S318" s="108"/>
      <c r="T318" s="4"/>
      <c r="U318" s="31" t="e">
        <f>R318*#REF!</f>
        <v>#REF!</v>
      </c>
      <c r="V318" s="27"/>
      <c r="W318" s="31" t="e">
        <f>U318*#REF!</f>
        <v>#REF!</v>
      </c>
      <c r="X318" s="27"/>
      <c r="Y318" s="208" t="s">
        <v>907</v>
      </c>
      <c r="Z318" s="169"/>
      <c r="AA318" s="275"/>
      <c r="AB318" s="39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:38" s="126" customFormat="1" ht="19.5" customHeight="1" hidden="1">
      <c r="A319" s="127"/>
      <c r="B319" s="125"/>
      <c r="C319" s="242" t="s">
        <v>193</v>
      </c>
      <c r="D319" s="322" t="s">
        <v>313</v>
      </c>
      <c r="E319" s="108"/>
      <c r="F319" s="114">
        <v>5953</v>
      </c>
      <c r="G319" s="114"/>
      <c r="H319" s="221"/>
      <c r="I319" s="114">
        <f>I317/I315/12*1000</f>
        <v>7087.334247828075</v>
      </c>
      <c r="J319" s="114"/>
      <c r="K319" s="271">
        <f>K317/K315/12*1000</f>
        <v>7087.334247828075</v>
      </c>
      <c r="L319" s="114"/>
      <c r="M319" s="114"/>
      <c r="N319" s="114"/>
      <c r="O319" s="114"/>
      <c r="P319" s="114"/>
      <c r="Q319" s="114"/>
      <c r="R319" s="114">
        <f>R317/R315/12*1000</f>
        <v>7317.073170731707</v>
      </c>
      <c r="S319" s="114"/>
      <c r="T319" s="271">
        <v>8579.5</v>
      </c>
      <c r="U319" s="114">
        <f>U317/U315/12*1000</f>
        <v>7656.065959952886</v>
      </c>
      <c r="V319" s="271">
        <v>9241</v>
      </c>
      <c r="W319" s="114">
        <f>W317/W315/12*1000</f>
        <v>7592.592592592592</v>
      </c>
      <c r="X319" s="271">
        <v>9556</v>
      </c>
      <c r="Y319" s="222"/>
      <c r="Z319" s="114">
        <f>Z317/Z315/12*1000</f>
        <v>8055.555555555556</v>
      </c>
      <c r="AA319" s="271">
        <v>9620</v>
      </c>
      <c r="AB319" s="39">
        <v>9704</v>
      </c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:28" ht="15" customHeight="1">
      <c r="A320" s="2"/>
      <c r="B320" s="74"/>
      <c r="C320" s="327" t="s">
        <v>566</v>
      </c>
      <c r="D320" s="3"/>
      <c r="E320" s="113"/>
      <c r="F320" s="31"/>
      <c r="G320" s="113"/>
      <c r="H320" s="113"/>
      <c r="I320" s="108"/>
      <c r="J320" s="108"/>
      <c r="K320" s="4"/>
      <c r="L320" s="108"/>
      <c r="M320" s="108"/>
      <c r="N320" s="108"/>
      <c r="O320" s="108"/>
      <c r="P320" s="108"/>
      <c r="Q320" s="108"/>
      <c r="R320" s="31"/>
      <c r="S320" s="108"/>
      <c r="T320" s="4"/>
      <c r="U320" s="94"/>
      <c r="V320" s="39"/>
      <c r="W320" s="94"/>
      <c r="X320" s="39"/>
      <c r="Y320" s="173"/>
      <c r="Z320" s="169"/>
      <c r="AA320" s="275"/>
      <c r="AB320" s="39"/>
    </row>
    <row r="321" spans="1:28" ht="19.5" customHeight="1">
      <c r="A321" s="24"/>
      <c r="B321" s="74"/>
      <c r="C321" s="1" t="s">
        <v>868</v>
      </c>
      <c r="D321" s="322" t="s">
        <v>845</v>
      </c>
      <c r="E321" s="114" t="s">
        <v>194</v>
      </c>
      <c r="F321" s="114">
        <v>137</v>
      </c>
      <c r="G321" s="114" t="s">
        <v>194</v>
      </c>
      <c r="H321" s="221"/>
      <c r="I321" s="114">
        <v>137</v>
      </c>
      <c r="J321" s="114">
        <f>SUM(J323:J332)</f>
        <v>103</v>
      </c>
      <c r="K321" s="271">
        <v>137</v>
      </c>
      <c r="L321" s="114"/>
      <c r="M321" s="114"/>
      <c r="N321" s="114"/>
      <c r="O321" s="114"/>
      <c r="P321" s="114"/>
      <c r="Q321" s="114"/>
      <c r="R321" s="114">
        <v>137</v>
      </c>
      <c r="S321" s="114">
        <f>SUM(S323:S332)</f>
        <v>143</v>
      </c>
      <c r="T321" s="271">
        <v>166</v>
      </c>
      <c r="U321" s="114">
        <v>140</v>
      </c>
      <c r="V321" s="271">
        <v>166</v>
      </c>
      <c r="W321" s="271">
        <v>166</v>
      </c>
      <c r="X321" s="271">
        <v>166</v>
      </c>
      <c r="Y321" s="271">
        <v>166</v>
      </c>
      <c r="Z321" s="271">
        <v>166</v>
      </c>
      <c r="AA321" s="271">
        <v>166</v>
      </c>
      <c r="AB321" s="271">
        <v>166</v>
      </c>
    </row>
    <row r="322" spans="1:28" ht="19.5" customHeight="1">
      <c r="A322" s="24"/>
      <c r="B322" s="74"/>
      <c r="C322" s="1" t="s">
        <v>183</v>
      </c>
      <c r="D322" s="322"/>
      <c r="E322" s="114" t="s">
        <v>194</v>
      </c>
      <c r="F322" s="114"/>
      <c r="G322" s="114"/>
      <c r="H322" s="221"/>
      <c r="I322" s="114"/>
      <c r="J322" s="114"/>
      <c r="K322" s="271"/>
      <c r="L322" s="114"/>
      <c r="M322" s="114"/>
      <c r="N322" s="114"/>
      <c r="O322" s="114"/>
      <c r="P322" s="114"/>
      <c r="Q322" s="114"/>
      <c r="R322" s="31"/>
      <c r="S322" s="114"/>
      <c r="T322" s="271"/>
      <c r="U322" s="31"/>
      <c r="V322" s="27"/>
      <c r="W322" s="31"/>
      <c r="X322" s="27"/>
      <c r="Y322" s="173"/>
      <c r="Z322" s="169"/>
      <c r="AA322" s="275"/>
      <c r="AB322" s="39"/>
    </row>
    <row r="323" spans="1:28" ht="19.5" customHeight="1">
      <c r="A323" s="24"/>
      <c r="B323" s="74"/>
      <c r="C323" s="1" t="s">
        <v>181</v>
      </c>
      <c r="D323" s="322" t="s">
        <v>845</v>
      </c>
      <c r="E323" s="114" t="s">
        <v>194</v>
      </c>
      <c r="F323" s="114">
        <v>4</v>
      </c>
      <c r="G323" s="114" t="s">
        <v>194</v>
      </c>
      <c r="H323" s="221"/>
      <c r="I323" s="114">
        <v>4</v>
      </c>
      <c r="J323" s="114" t="s">
        <v>194</v>
      </c>
      <c r="K323" s="271">
        <v>4</v>
      </c>
      <c r="L323" s="114"/>
      <c r="M323" s="114"/>
      <c r="N323" s="114"/>
      <c r="O323" s="114"/>
      <c r="P323" s="114"/>
      <c r="Q323" s="114"/>
      <c r="R323" s="114">
        <v>4</v>
      </c>
      <c r="S323" s="114" t="s">
        <v>194</v>
      </c>
      <c r="T323" s="271">
        <v>4</v>
      </c>
      <c r="U323" s="114">
        <f>R323</f>
        <v>4</v>
      </c>
      <c r="V323" s="271">
        <v>4</v>
      </c>
      <c r="W323" s="271">
        <v>4</v>
      </c>
      <c r="X323" s="271">
        <v>4</v>
      </c>
      <c r="Y323" s="271">
        <v>4</v>
      </c>
      <c r="Z323" s="271">
        <v>4</v>
      </c>
      <c r="AA323" s="271">
        <v>4</v>
      </c>
      <c r="AB323" s="271">
        <v>4</v>
      </c>
    </row>
    <row r="324" spans="1:28" ht="19.5" customHeight="1">
      <c r="A324" s="24"/>
      <c r="B324" s="74"/>
      <c r="C324" s="1" t="s">
        <v>184</v>
      </c>
      <c r="D324" s="322" t="s">
        <v>845</v>
      </c>
      <c r="E324" s="114" t="s">
        <v>194</v>
      </c>
      <c r="F324" s="114">
        <v>0</v>
      </c>
      <c r="G324" s="114" t="s">
        <v>194</v>
      </c>
      <c r="H324" s="221"/>
      <c r="I324" s="114">
        <v>0</v>
      </c>
      <c r="J324" s="114" t="s">
        <v>194</v>
      </c>
      <c r="K324" s="271">
        <v>0</v>
      </c>
      <c r="L324" s="114"/>
      <c r="M324" s="114"/>
      <c r="N324" s="114"/>
      <c r="O324" s="114"/>
      <c r="P324" s="114"/>
      <c r="Q324" s="114"/>
      <c r="R324" s="114">
        <v>0</v>
      </c>
      <c r="S324" s="114" t="s">
        <v>194</v>
      </c>
      <c r="T324" s="271">
        <v>0</v>
      </c>
      <c r="U324" s="114">
        <v>1</v>
      </c>
      <c r="V324" s="271">
        <v>1</v>
      </c>
      <c r="W324" s="114">
        <v>1</v>
      </c>
      <c r="X324" s="271">
        <v>1</v>
      </c>
      <c r="Y324" s="173"/>
      <c r="Z324" s="219">
        <v>1</v>
      </c>
      <c r="AA324" s="274">
        <v>1</v>
      </c>
      <c r="AB324" s="39">
        <v>1</v>
      </c>
    </row>
    <row r="325" spans="1:29" ht="19.5" customHeight="1">
      <c r="A325" s="24"/>
      <c r="B325" s="74"/>
      <c r="C325" s="1" t="s">
        <v>568</v>
      </c>
      <c r="D325" s="322" t="s">
        <v>845</v>
      </c>
      <c r="E325" s="114" t="s">
        <v>194</v>
      </c>
      <c r="F325" s="114">
        <v>67</v>
      </c>
      <c r="G325" s="114" t="s">
        <v>194</v>
      </c>
      <c r="H325" s="221"/>
      <c r="I325" s="114">
        <v>69</v>
      </c>
      <c r="J325" s="114">
        <v>63</v>
      </c>
      <c r="K325" s="271">
        <v>69</v>
      </c>
      <c r="L325" s="114">
        <v>63</v>
      </c>
      <c r="M325" s="114">
        <v>63</v>
      </c>
      <c r="N325" s="114">
        <v>63</v>
      </c>
      <c r="O325" s="114">
        <v>63</v>
      </c>
      <c r="P325" s="114">
        <v>63</v>
      </c>
      <c r="Q325" s="114">
        <v>63</v>
      </c>
      <c r="R325" s="114">
        <v>69</v>
      </c>
      <c r="S325" s="114">
        <v>69</v>
      </c>
      <c r="T325" s="271">
        <v>67</v>
      </c>
      <c r="U325" s="114">
        <v>69</v>
      </c>
      <c r="V325" s="271">
        <v>67</v>
      </c>
      <c r="W325" s="271">
        <v>67</v>
      </c>
      <c r="X325" s="271">
        <v>67</v>
      </c>
      <c r="Y325" s="271">
        <v>67</v>
      </c>
      <c r="Z325" s="271">
        <v>67</v>
      </c>
      <c r="AA325" s="271">
        <v>67</v>
      </c>
      <c r="AB325" s="271">
        <v>67</v>
      </c>
      <c r="AC325" s="75" t="s">
        <v>654</v>
      </c>
    </row>
    <row r="326" spans="1:29" ht="19.5" customHeight="1">
      <c r="A326" s="24"/>
      <c r="B326" s="74"/>
      <c r="C326" s="1" t="s">
        <v>185</v>
      </c>
      <c r="D326" s="322" t="s">
        <v>845</v>
      </c>
      <c r="E326" s="114" t="s">
        <v>194</v>
      </c>
      <c r="F326" s="114">
        <v>5</v>
      </c>
      <c r="G326" s="114" t="s">
        <v>194</v>
      </c>
      <c r="H326" s="221"/>
      <c r="I326" s="114">
        <v>5</v>
      </c>
      <c r="J326" s="114" t="s">
        <v>194</v>
      </c>
      <c r="K326" s="271">
        <v>5</v>
      </c>
      <c r="L326" s="114"/>
      <c r="M326" s="114"/>
      <c r="N326" s="114"/>
      <c r="O326" s="114"/>
      <c r="P326" s="114"/>
      <c r="Q326" s="114"/>
      <c r="R326" s="114">
        <v>5</v>
      </c>
      <c r="S326" s="114" t="s">
        <v>194</v>
      </c>
      <c r="T326" s="271">
        <v>5</v>
      </c>
      <c r="U326" s="114">
        <v>5</v>
      </c>
      <c r="V326" s="271">
        <v>5</v>
      </c>
      <c r="W326" s="114">
        <v>5</v>
      </c>
      <c r="X326" s="271">
        <v>5</v>
      </c>
      <c r="Y326" s="173"/>
      <c r="Z326" s="219">
        <v>6</v>
      </c>
      <c r="AA326" s="274">
        <v>6</v>
      </c>
      <c r="AB326" s="39">
        <v>6</v>
      </c>
      <c r="AC326" s="75"/>
    </row>
    <row r="327" spans="1:29" ht="19.5" customHeight="1">
      <c r="A327" s="24"/>
      <c r="B327" s="74"/>
      <c r="C327" s="336" t="s">
        <v>186</v>
      </c>
      <c r="D327" s="322" t="s">
        <v>845</v>
      </c>
      <c r="E327" s="114" t="s">
        <v>194</v>
      </c>
      <c r="F327" s="114">
        <v>21</v>
      </c>
      <c r="G327" s="114" t="s">
        <v>194</v>
      </c>
      <c r="H327" s="221"/>
      <c r="I327" s="114">
        <v>21</v>
      </c>
      <c r="J327" s="114">
        <v>21</v>
      </c>
      <c r="K327" s="271">
        <v>21</v>
      </c>
      <c r="L327" s="114">
        <v>21</v>
      </c>
      <c r="M327" s="114">
        <v>21</v>
      </c>
      <c r="N327" s="114">
        <v>21</v>
      </c>
      <c r="O327" s="114">
        <v>21</v>
      </c>
      <c r="P327" s="114">
        <v>21</v>
      </c>
      <c r="Q327" s="114">
        <v>21</v>
      </c>
      <c r="R327" s="114">
        <v>21</v>
      </c>
      <c r="S327" s="114">
        <v>21</v>
      </c>
      <c r="T327" s="271">
        <v>21</v>
      </c>
      <c r="U327" s="271">
        <v>21</v>
      </c>
      <c r="V327" s="271">
        <v>21</v>
      </c>
      <c r="W327" s="271">
        <v>21</v>
      </c>
      <c r="X327" s="271">
        <v>21</v>
      </c>
      <c r="Y327" s="271">
        <v>21</v>
      </c>
      <c r="Z327" s="271">
        <v>21</v>
      </c>
      <c r="AA327" s="271">
        <v>21</v>
      </c>
      <c r="AB327" s="271">
        <v>21</v>
      </c>
      <c r="AC327" s="75"/>
    </row>
    <row r="328" spans="1:29" ht="19.5" customHeight="1">
      <c r="A328" s="24"/>
      <c r="B328" s="74"/>
      <c r="C328" s="336" t="s">
        <v>567</v>
      </c>
      <c r="D328" s="322" t="s">
        <v>845</v>
      </c>
      <c r="E328" s="114" t="s">
        <v>194</v>
      </c>
      <c r="F328" s="114">
        <v>46</v>
      </c>
      <c r="G328" s="114" t="s">
        <v>194</v>
      </c>
      <c r="H328" s="221"/>
      <c r="I328" s="114">
        <v>42</v>
      </c>
      <c r="J328" s="114" t="s">
        <v>194</v>
      </c>
      <c r="K328" s="271">
        <v>42</v>
      </c>
      <c r="L328" s="114"/>
      <c r="M328" s="114"/>
      <c r="N328" s="114"/>
      <c r="O328" s="114"/>
      <c r="P328" s="114"/>
      <c r="Q328" s="114"/>
      <c r="R328" s="114">
        <v>42</v>
      </c>
      <c r="S328" s="114">
        <v>42</v>
      </c>
      <c r="T328" s="271">
        <v>73</v>
      </c>
      <c r="U328" s="114">
        <v>42</v>
      </c>
      <c r="V328" s="271">
        <v>73</v>
      </c>
      <c r="W328" s="271">
        <v>73</v>
      </c>
      <c r="X328" s="271">
        <v>73</v>
      </c>
      <c r="Y328" s="271">
        <v>73</v>
      </c>
      <c r="Z328" s="271">
        <v>73</v>
      </c>
      <c r="AA328" s="271">
        <v>73</v>
      </c>
      <c r="AB328" s="271">
        <v>73</v>
      </c>
      <c r="AC328" s="75" t="s">
        <v>654</v>
      </c>
    </row>
    <row r="329" spans="1:29" ht="19.5" customHeight="1">
      <c r="A329" s="24"/>
      <c r="B329" s="74"/>
      <c r="C329" s="1" t="s">
        <v>575</v>
      </c>
      <c r="D329" s="322" t="s">
        <v>845</v>
      </c>
      <c r="E329" s="114" t="s">
        <v>194</v>
      </c>
      <c r="F329" s="114">
        <v>17</v>
      </c>
      <c r="G329" s="114" t="s">
        <v>194</v>
      </c>
      <c r="H329" s="221"/>
      <c r="I329" s="114">
        <v>17</v>
      </c>
      <c r="J329" s="114" t="s">
        <v>194</v>
      </c>
      <c r="K329" s="271">
        <v>17</v>
      </c>
      <c r="L329" s="114"/>
      <c r="M329" s="114"/>
      <c r="N329" s="114"/>
      <c r="O329" s="114"/>
      <c r="P329" s="114"/>
      <c r="Q329" s="114"/>
      <c r="R329" s="114">
        <v>17</v>
      </c>
      <c r="S329" s="114" t="s">
        <v>195</v>
      </c>
      <c r="T329" s="271">
        <v>17</v>
      </c>
      <c r="U329" s="271">
        <v>17</v>
      </c>
      <c r="V329" s="271">
        <v>17</v>
      </c>
      <c r="W329" s="271">
        <v>17</v>
      </c>
      <c r="X329" s="271">
        <v>17</v>
      </c>
      <c r="Y329" s="271">
        <v>17</v>
      </c>
      <c r="Z329" s="271">
        <v>17</v>
      </c>
      <c r="AA329" s="271">
        <v>17</v>
      </c>
      <c r="AB329" s="271">
        <v>17</v>
      </c>
      <c r="AC329" s="75"/>
    </row>
    <row r="330" spans="1:29" ht="19.5" customHeight="1">
      <c r="A330" s="24"/>
      <c r="B330" s="74"/>
      <c r="C330" s="1" t="s">
        <v>187</v>
      </c>
      <c r="D330" s="322" t="s">
        <v>845</v>
      </c>
      <c r="E330" s="114" t="s">
        <v>194</v>
      </c>
      <c r="F330" s="114">
        <v>4</v>
      </c>
      <c r="G330" s="114" t="s">
        <v>194</v>
      </c>
      <c r="H330" s="221"/>
      <c r="I330" s="114">
        <v>4</v>
      </c>
      <c r="J330" s="114">
        <v>4</v>
      </c>
      <c r="K330" s="271">
        <v>4</v>
      </c>
      <c r="L330" s="114">
        <v>4</v>
      </c>
      <c r="M330" s="114">
        <v>4</v>
      </c>
      <c r="N330" s="114">
        <v>4</v>
      </c>
      <c r="O330" s="114">
        <v>4</v>
      </c>
      <c r="P330" s="114">
        <v>4</v>
      </c>
      <c r="Q330" s="114">
        <v>4</v>
      </c>
      <c r="R330" s="114">
        <v>4</v>
      </c>
      <c r="S330" s="114">
        <v>4</v>
      </c>
      <c r="T330" s="271">
        <v>4</v>
      </c>
      <c r="U330" s="271">
        <v>4</v>
      </c>
      <c r="V330" s="271">
        <v>4</v>
      </c>
      <c r="W330" s="271">
        <v>4</v>
      </c>
      <c r="X330" s="271">
        <v>4</v>
      </c>
      <c r="Y330" s="271">
        <v>4</v>
      </c>
      <c r="Z330" s="271">
        <v>4</v>
      </c>
      <c r="AA330" s="271">
        <v>4</v>
      </c>
      <c r="AB330" s="271">
        <v>4</v>
      </c>
      <c r="AC330" s="75"/>
    </row>
    <row r="331" spans="1:29" ht="19.5" customHeight="1">
      <c r="A331" s="24"/>
      <c r="B331" s="74"/>
      <c r="C331" s="1" t="s">
        <v>188</v>
      </c>
      <c r="D331" s="322" t="s">
        <v>845</v>
      </c>
      <c r="E331" s="114" t="s">
        <v>194</v>
      </c>
      <c r="F331" s="114">
        <v>7</v>
      </c>
      <c r="G331" s="114" t="s">
        <v>194</v>
      </c>
      <c r="H331" s="221"/>
      <c r="I331" s="114">
        <v>7</v>
      </c>
      <c r="J331" s="114">
        <v>7</v>
      </c>
      <c r="K331" s="271">
        <v>7</v>
      </c>
      <c r="L331" s="114">
        <v>7</v>
      </c>
      <c r="M331" s="114">
        <v>7</v>
      </c>
      <c r="N331" s="114">
        <v>7</v>
      </c>
      <c r="O331" s="114">
        <v>7</v>
      </c>
      <c r="P331" s="114">
        <v>7</v>
      </c>
      <c r="Q331" s="114">
        <v>7</v>
      </c>
      <c r="R331" s="114">
        <v>7</v>
      </c>
      <c r="S331" s="114">
        <v>7</v>
      </c>
      <c r="T331" s="271">
        <v>7</v>
      </c>
      <c r="U331" s="271">
        <v>7</v>
      </c>
      <c r="V331" s="271">
        <v>7</v>
      </c>
      <c r="W331" s="271">
        <v>7</v>
      </c>
      <c r="X331" s="271">
        <v>7</v>
      </c>
      <c r="Y331" s="271">
        <v>7</v>
      </c>
      <c r="Z331" s="271">
        <v>7</v>
      </c>
      <c r="AA331" s="271">
        <v>7</v>
      </c>
      <c r="AB331" s="271">
        <v>7</v>
      </c>
      <c r="AC331" s="75"/>
    </row>
    <row r="332" spans="1:29" ht="19.5" customHeight="1">
      <c r="A332" s="24"/>
      <c r="B332" s="74"/>
      <c r="C332" s="1" t="s">
        <v>867</v>
      </c>
      <c r="D332" s="322" t="s">
        <v>845</v>
      </c>
      <c r="E332" s="114"/>
      <c r="F332" s="114">
        <v>16</v>
      </c>
      <c r="G332" s="114">
        <f>3+2+1+2</f>
        <v>8</v>
      </c>
      <c r="H332" s="114">
        <f>3+2+1+2</f>
        <v>8</v>
      </c>
      <c r="I332" s="114">
        <v>16</v>
      </c>
      <c r="J332" s="114">
        <f>3+2+1+2</f>
        <v>8</v>
      </c>
      <c r="K332" s="271">
        <v>16</v>
      </c>
      <c r="L332" s="114"/>
      <c r="M332" s="114"/>
      <c r="N332" s="114"/>
      <c r="O332" s="114"/>
      <c r="P332" s="114"/>
      <c r="Q332" s="114"/>
      <c r="R332" s="114">
        <v>16</v>
      </c>
      <c r="S332" s="114"/>
      <c r="T332" s="271">
        <v>16</v>
      </c>
      <c r="U332" s="271">
        <v>16</v>
      </c>
      <c r="V332" s="271">
        <v>16</v>
      </c>
      <c r="W332" s="271">
        <v>16</v>
      </c>
      <c r="X332" s="271">
        <v>16</v>
      </c>
      <c r="Y332" s="271">
        <v>16</v>
      </c>
      <c r="Z332" s="271">
        <v>16</v>
      </c>
      <c r="AA332" s="271">
        <v>16</v>
      </c>
      <c r="AB332" s="271">
        <v>16</v>
      </c>
      <c r="AC332" s="75"/>
    </row>
    <row r="333" spans="1:29" ht="19.5" customHeight="1">
      <c r="A333" s="24"/>
      <c r="B333" s="74"/>
      <c r="C333" s="1" t="s">
        <v>569</v>
      </c>
      <c r="D333" s="322" t="s">
        <v>845</v>
      </c>
      <c r="E333" s="114" t="s">
        <v>194</v>
      </c>
      <c r="F333" s="114">
        <v>7</v>
      </c>
      <c r="G333" s="114" t="s">
        <v>194</v>
      </c>
      <c r="H333" s="221"/>
      <c r="I333" s="114">
        <v>7</v>
      </c>
      <c r="J333" s="114">
        <v>7</v>
      </c>
      <c r="K333" s="271">
        <v>7</v>
      </c>
      <c r="L333" s="114">
        <v>7</v>
      </c>
      <c r="M333" s="114">
        <v>7</v>
      </c>
      <c r="N333" s="114">
        <v>7</v>
      </c>
      <c r="O333" s="114">
        <v>7</v>
      </c>
      <c r="P333" s="114">
        <v>7</v>
      </c>
      <c r="Q333" s="114">
        <v>7</v>
      </c>
      <c r="R333" s="114">
        <v>7</v>
      </c>
      <c r="S333" s="114">
        <v>7</v>
      </c>
      <c r="T333" s="271">
        <v>7</v>
      </c>
      <c r="U333" s="271">
        <v>7</v>
      </c>
      <c r="V333" s="271">
        <v>7</v>
      </c>
      <c r="W333" s="271">
        <v>7</v>
      </c>
      <c r="X333" s="271">
        <v>7</v>
      </c>
      <c r="Y333" s="271">
        <v>7</v>
      </c>
      <c r="Z333" s="271">
        <v>7</v>
      </c>
      <c r="AA333" s="271">
        <v>7</v>
      </c>
      <c r="AB333" s="271">
        <v>7</v>
      </c>
      <c r="AC333" s="75" t="s">
        <v>654</v>
      </c>
    </row>
    <row r="334" spans="1:29" s="45" customFormat="1" ht="19.5" customHeight="1">
      <c r="A334" s="44"/>
      <c r="B334" s="80"/>
      <c r="C334" s="253" t="s">
        <v>570</v>
      </c>
      <c r="D334" s="282" t="s">
        <v>179</v>
      </c>
      <c r="E334" s="114" t="s">
        <v>194</v>
      </c>
      <c r="F334" s="31">
        <v>4.715</v>
      </c>
      <c r="G334" s="114" t="s">
        <v>194</v>
      </c>
      <c r="H334" s="220"/>
      <c r="I334" s="31">
        <v>5.304</v>
      </c>
      <c r="J334" s="114" t="s">
        <v>194</v>
      </c>
      <c r="K334" s="27">
        <v>5.304</v>
      </c>
      <c r="L334" s="114"/>
      <c r="M334" s="114"/>
      <c r="N334" s="114"/>
      <c r="O334" s="114"/>
      <c r="P334" s="114"/>
      <c r="Q334" s="114"/>
      <c r="R334" s="31">
        <v>5.304</v>
      </c>
      <c r="S334" s="31">
        <v>5.304</v>
      </c>
      <c r="T334" s="27">
        <v>5.1</v>
      </c>
      <c r="U334" s="31">
        <v>5.304</v>
      </c>
      <c r="V334" s="27">
        <v>5.2</v>
      </c>
      <c r="W334" s="31">
        <v>5.304</v>
      </c>
      <c r="X334" s="27">
        <v>5.3</v>
      </c>
      <c r="Y334" s="290">
        <v>5.304</v>
      </c>
      <c r="Z334" s="31">
        <v>5.304</v>
      </c>
      <c r="AA334" s="27">
        <v>5.4</v>
      </c>
      <c r="AB334" s="275">
        <v>5.4</v>
      </c>
      <c r="AC334" s="75" t="s">
        <v>654</v>
      </c>
    </row>
    <row r="335" spans="1:28" s="45" customFormat="1" ht="19.5" customHeight="1">
      <c r="A335" s="44"/>
      <c r="B335" s="80"/>
      <c r="C335" s="253" t="s">
        <v>189</v>
      </c>
      <c r="D335" s="322" t="s">
        <v>845</v>
      </c>
      <c r="E335" s="114" t="s">
        <v>194</v>
      </c>
      <c r="F335" s="114">
        <v>11</v>
      </c>
      <c r="G335" s="114" t="s">
        <v>194</v>
      </c>
      <c r="H335" s="221"/>
      <c r="I335" s="114">
        <v>11</v>
      </c>
      <c r="J335" s="114">
        <v>11</v>
      </c>
      <c r="K335" s="271">
        <v>11</v>
      </c>
      <c r="L335" s="114">
        <v>11</v>
      </c>
      <c r="M335" s="114">
        <v>11</v>
      </c>
      <c r="N335" s="114">
        <v>11</v>
      </c>
      <c r="O335" s="114">
        <v>11</v>
      </c>
      <c r="P335" s="114">
        <v>11</v>
      </c>
      <c r="Q335" s="114">
        <v>11</v>
      </c>
      <c r="R335" s="114">
        <v>11</v>
      </c>
      <c r="S335" s="114">
        <v>11</v>
      </c>
      <c r="T335" s="271">
        <v>11</v>
      </c>
      <c r="U335" s="114">
        <v>11</v>
      </c>
      <c r="V335" s="271">
        <v>12</v>
      </c>
      <c r="W335" s="114">
        <v>12</v>
      </c>
      <c r="X335" s="271">
        <v>12</v>
      </c>
      <c r="Y335" s="271">
        <v>12</v>
      </c>
      <c r="Z335" s="271">
        <v>12</v>
      </c>
      <c r="AA335" s="271">
        <v>12</v>
      </c>
      <c r="AB335" s="271">
        <v>12</v>
      </c>
    </row>
    <row r="336" spans="1:28" s="45" customFormat="1" ht="19.5" customHeight="1">
      <c r="A336" s="44"/>
      <c r="B336" s="80"/>
      <c r="C336" s="253" t="s">
        <v>192</v>
      </c>
      <c r="D336" s="282" t="s">
        <v>179</v>
      </c>
      <c r="E336" s="114" t="s">
        <v>194</v>
      </c>
      <c r="F336" s="31">
        <v>1.7</v>
      </c>
      <c r="G336" s="114" t="s">
        <v>194</v>
      </c>
      <c r="H336" s="220"/>
      <c r="I336" s="31">
        <v>1.7</v>
      </c>
      <c r="J336" s="114" t="s">
        <v>194</v>
      </c>
      <c r="K336" s="27">
        <v>1.7</v>
      </c>
      <c r="L336" s="114"/>
      <c r="M336" s="114"/>
      <c r="N336" s="114"/>
      <c r="O336" s="114"/>
      <c r="P336" s="114"/>
      <c r="Q336" s="114"/>
      <c r="R336" s="31">
        <v>5.101</v>
      </c>
      <c r="S336" s="114" t="s">
        <v>194</v>
      </c>
      <c r="T336" s="27">
        <v>5.1</v>
      </c>
      <c r="U336" s="31">
        <v>5.32</v>
      </c>
      <c r="V336" s="27">
        <v>11.2</v>
      </c>
      <c r="W336" s="31">
        <v>5.535</v>
      </c>
      <c r="X336" s="27">
        <v>11.3</v>
      </c>
      <c r="Y336" s="223"/>
      <c r="Z336" s="169">
        <v>5.546</v>
      </c>
      <c r="AA336" s="275">
        <v>13.1</v>
      </c>
      <c r="AB336" s="275">
        <v>14.1</v>
      </c>
    </row>
    <row r="337" spans="1:28" s="45" customFormat="1" ht="19.5" customHeight="1" hidden="1">
      <c r="A337" s="44"/>
      <c r="B337" s="80"/>
      <c r="C337" s="242" t="s">
        <v>173</v>
      </c>
      <c r="D337" s="282" t="s">
        <v>179</v>
      </c>
      <c r="E337" s="31" t="s">
        <v>194</v>
      </c>
      <c r="F337" s="31">
        <v>0.375</v>
      </c>
      <c r="G337" s="31" t="s">
        <v>194</v>
      </c>
      <c r="H337" s="220"/>
      <c r="I337" s="31">
        <v>0.35</v>
      </c>
      <c r="J337" s="114" t="s">
        <v>194</v>
      </c>
      <c r="K337" s="27">
        <v>0.35</v>
      </c>
      <c r="L337" s="114"/>
      <c r="M337" s="114"/>
      <c r="N337" s="114"/>
      <c r="O337" s="114"/>
      <c r="P337" s="114"/>
      <c r="Q337" s="114"/>
      <c r="R337" s="31">
        <v>0.423</v>
      </c>
      <c r="S337" s="114" t="s">
        <v>194</v>
      </c>
      <c r="T337" s="27">
        <v>0.35</v>
      </c>
      <c r="U337" s="27">
        <v>0.35</v>
      </c>
      <c r="V337" s="27">
        <v>0.35</v>
      </c>
      <c r="W337" s="27">
        <v>0.35</v>
      </c>
      <c r="X337" s="27">
        <v>0.35</v>
      </c>
      <c r="Y337" s="27">
        <v>0.35</v>
      </c>
      <c r="Z337" s="27">
        <v>0.35</v>
      </c>
      <c r="AA337" s="27">
        <v>0.35</v>
      </c>
      <c r="AB337" s="27">
        <v>0.35</v>
      </c>
    </row>
    <row r="338" spans="1:28" s="45" customFormat="1" ht="19.5" customHeight="1" hidden="1">
      <c r="A338" s="44"/>
      <c r="B338" s="80"/>
      <c r="C338" s="242" t="s">
        <v>859</v>
      </c>
      <c r="D338" s="322" t="s">
        <v>424</v>
      </c>
      <c r="E338" s="114" t="s">
        <v>194</v>
      </c>
      <c r="F338" s="114">
        <v>22.9</v>
      </c>
      <c r="G338" s="114" t="s">
        <v>194</v>
      </c>
      <c r="H338" s="221"/>
      <c r="I338" s="114">
        <v>34.1265</v>
      </c>
      <c r="J338" s="114" t="s">
        <v>194</v>
      </c>
      <c r="K338" s="27">
        <v>34.1265</v>
      </c>
      <c r="L338" s="31"/>
      <c r="M338" s="31"/>
      <c r="N338" s="31"/>
      <c r="O338" s="31"/>
      <c r="P338" s="31"/>
      <c r="Q338" s="31"/>
      <c r="R338" s="31">
        <v>37.4</v>
      </c>
      <c r="S338" s="31" t="s">
        <v>194</v>
      </c>
      <c r="T338" s="27">
        <v>40.3</v>
      </c>
      <c r="U338" s="31">
        <v>39.6</v>
      </c>
      <c r="V338" s="27">
        <v>48.2</v>
      </c>
      <c r="W338" s="31">
        <v>42</v>
      </c>
      <c r="X338" s="27">
        <v>49.7</v>
      </c>
      <c r="Y338" s="323" t="s">
        <v>907</v>
      </c>
      <c r="Z338" s="169">
        <v>44.7</v>
      </c>
      <c r="AA338" s="275">
        <v>50.5</v>
      </c>
      <c r="AB338" s="275">
        <v>51.4</v>
      </c>
    </row>
    <row r="339" spans="1:28" s="45" customFormat="1" ht="19.5" customHeight="1" hidden="1">
      <c r="A339" s="44"/>
      <c r="B339" s="80"/>
      <c r="C339" s="242" t="s">
        <v>193</v>
      </c>
      <c r="D339" s="322" t="s">
        <v>313</v>
      </c>
      <c r="E339" s="114" t="s">
        <v>194</v>
      </c>
      <c r="F339" s="114">
        <v>4754</v>
      </c>
      <c r="G339" s="114" t="s">
        <v>194</v>
      </c>
      <c r="H339" s="221"/>
      <c r="I339" s="114">
        <f>I338/I337/12*1000</f>
        <v>8125.357142857142</v>
      </c>
      <c r="J339" s="114" t="s">
        <v>194</v>
      </c>
      <c r="K339" s="271">
        <f>K338/K337/12*1000</f>
        <v>8125.357142857142</v>
      </c>
      <c r="L339" s="114"/>
      <c r="M339" s="114"/>
      <c r="N339" s="114"/>
      <c r="O339" s="114"/>
      <c r="P339" s="114"/>
      <c r="Q339" s="114"/>
      <c r="R339" s="114">
        <v>7371.7</v>
      </c>
      <c r="S339" s="114" t="s">
        <v>194</v>
      </c>
      <c r="T339" s="271"/>
      <c r="U339" s="114">
        <v>7806.8</v>
      </c>
      <c r="V339" s="271"/>
      <c r="W339" s="114">
        <v>8275.2</v>
      </c>
      <c r="X339" s="271"/>
      <c r="Y339" s="222" t="s">
        <v>907</v>
      </c>
      <c r="Z339" s="219">
        <v>8719.9</v>
      </c>
      <c r="AA339" s="274"/>
      <c r="AB339" s="275"/>
    </row>
    <row r="340" spans="1:28" ht="34.5" customHeight="1">
      <c r="A340" s="24"/>
      <c r="B340" s="74" t="s">
        <v>54</v>
      </c>
      <c r="C340" s="250" t="s">
        <v>242</v>
      </c>
      <c r="D340" s="252"/>
      <c r="E340" s="113"/>
      <c r="F340" s="31"/>
      <c r="G340" s="113"/>
      <c r="H340" s="113"/>
      <c r="I340" s="108"/>
      <c r="J340" s="108"/>
      <c r="K340" s="4"/>
      <c r="L340" s="108"/>
      <c r="M340" s="108"/>
      <c r="N340" s="108"/>
      <c r="O340" s="108"/>
      <c r="P340" s="108"/>
      <c r="Q340" s="108"/>
      <c r="R340" s="31"/>
      <c r="S340" s="141"/>
      <c r="T340" s="4"/>
      <c r="U340" s="94"/>
      <c r="V340" s="39"/>
      <c r="W340" s="94"/>
      <c r="X340" s="39"/>
      <c r="Y340" s="173"/>
      <c r="Z340" s="169"/>
      <c r="AA340" s="275"/>
      <c r="AB340" s="39"/>
    </row>
    <row r="341" spans="1:28" s="41" customFormat="1" ht="19.5" customHeight="1">
      <c r="A341" s="40"/>
      <c r="B341" s="79"/>
      <c r="C341" s="247" t="s">
        <v>317</v>
      </c>
      <c r="D341" s="33"/>
      <c r="E341" s="224"/>
      <c r="F341" s="196"/>
      <c r="G341" s="224"/>
      <c r="H341" s="224"/>
      <c r="I341" s="112"/>
      <c r="J341" s="112"/>
      <c r="K341" s="88"/>
      <c r="L341" s="112"/>
      <c r="M341" s="112"/>
      <c r="N341" s="112"/>
      <c r="O341" s="112"/>
      <c r="P341" s="112"/>
      <c r="Q341" s="112"/>
      <c r="R341" s="196"/>
      <c r="S341" s="225"/>
      <c r="T341" s="88"/>
      <c r="U341" s="195"/>
      <c r="V341" s="89"/>
      <c r="W341" s="195"/>
      <c r="X341" s="89"/>
      <c r="Y341" s="198"/>
      <c r="Z341" s="169"/>
      <c r="AA341" s="275"/>
      <c r="AB341" s="39"/>
    </row>
    <row r="342" spans="1:28" ht="19.5" customHeight="1" hidden="1">
      <c r="A342" s="2"/>
      <c r="B342" s="74"/>
      <c r="C342" s="242" t="s">
        <v>581</v>
      </c>
      <c r="D342" s="3" t="s">
        <v>590</v>
      </c>
      <c r="E342" s="113"/>
      <c r="F342" s="31">
        <v>4098.8</v>
      </c>
      <c r="G342" s="114" t="s">
        <v>200</v>
      </c>
      <c r="H342" s="113"/>
      <c r="I342" s="31">
        <f>4098.8+63+R224</f>
        <v>4171.5</v>
      </c>
      <c r="J342" s="108"/>
      <c r="K342" s="27">
        <f>4098.8+63+T224</f>
        <v>4179.1</v>
      </c>
      <c r="L342" s="108"/>
      <c r="M342" s="108"/>
      <c r="N342" s="108"/>
      <c r="O342" s="108"/>
      <c r="P342" s="108"/>
      <c r="Q342" s="108"/>
      <c r="R342" s="31">
        <f>I342+90+R224</f>
        <v>4271.2</v>
      </c>
      <c r="S342" s="108"/>
      <c r="T342" s="4"/>
      <c r="U342" s="169">
        <f>R342+U222+U224</f>
        <v>4331.9</v>
      </c>
      <c r="V342" s="275"/>
      <c r="W342" s="169">
        <f>U342+W222+W224</f>
        <v>4401.599999999999</v>
      </c>
      <c r="X342" s="275"/>
      <c r="Y342" s="208" t="s">
        <v>102</v>
      </c>
      <c r="Z342" s="169"/>
      <c r="AA342" s="275"/>
      <c r="AB342" s="39"/>
    </row>
    <row r="343" spans="1:28" ht="19.5" customHeight="1">
      <c r="A343" s="2"/>
      <c r="B343" s="74"/>
      <c r="C343" s="242" t="s">
        <v>581</v>
      </c>
      <c r="D343" s="3" t="s">
        <v>590</v>
      </c>
      <c r="E343" s="113"/>
      <c r="F343" s="31">
        <v>4156.3</v>
      </c>
      <c r="G343" s="114"/>
      <c r="H343" s="113"/>
      <c r="I343" s="31">
        <v>4198.1</v>
      </c>
      <c r="J343" s="108"/>
      <c r="K343" s="27">
        <v>4198.1</v>
      </c>
      <c r="L343" s="108"/>
      <c r="M343" s="108"/>
      <c r="N343" s="108"/>
      <c r="O343" s="108"/>
      <c r="P343" s="108"/>
      <c r="Q343" s="108"/>
      <c r="R343" s="31">
        <f>SUM(I343+R222)</f>
        <v>4248.6</v>
      </c>
      <c r="S343" s="108"/>
      <c r="T343" s="4">
        <v>4240.9</v>
      </c>
      <c r="U343" s="169">
        <f>SUM(R343+U222)</f>
        <v>4299.6</v>
      </c>
      <c r="V343" s="275">
        <v>4283.3</v>
      </c>
      <c r="W343" s="169">
        <f>SUM(U343+W222)</f>
        <v>4359.6</v>
      </c>
      <c r="X343" s="275">
        <v>4326.1</v>
      </c>
      <c r="Y343" s="208"/>
      <c r="Z343" s="169">
        <f>SUM(W343+Z222)</f>
        <v>4429.6</v>
      </c>
      <c r="AA343" s="275">
        <v>4369.4</v>
      </c>
      <c r="AB343" s="39">
        <v>4413.1</v>
      </c>
    </row>
    <row r="344" spans="1:28" ht="19.5" customHeight="1" hidden="1">
      <c r="A344" s="2"/>
      <c r="B344" s="74"/>
      <c r="C344" s="242" t="s">
        <v>594</v>
      </c>
      <c r="D344" s="3" t="s">
        <v>590</v>
      </c>
      <c r="E344" s="113"/>
      <c r="F344" s="31">
        <v>3648.8</v>
      </c>
      <c r="G344" s="114" t="s">
        <v>201</v>
      </c>
      <c r="H344" s="113"/>
      <c r="I344" s="108">
        <v>3628.2</v>
      </c>
      <c r="J344" s="108"/>
      <c r="K344" s="4">
        <v>3628.2</v>
      </c>
      <c r="L344" s="108"/>
      <c r="M344" s="108"/>
      <c r="N344" s="108"/>
      <c r="O344" s="108"/>
      <c r="P344" s="108"/>
      <c r="Q344" s="108"/>
      <c r="R344" s="31">
        <v>3600</v>
      </c>
      <c r="S344" s="108"/>
      <c r="T344" s="4"/>
      <c r="U344" s="94">
        <v>3500</v>
      </c>
      <c r="V344" s="39"/>
      <c r="W344" s="94">
        <v>3500</v>
      </c>
      <c r="X344" s="39"/>
      <c r="Y344" s="173"/>
      <c r="Z344" s="169"/>
      <c r="AA344" s="275"/>
      <c r="AB344" s="39"/>
    </row>
    <row r="345" spans="1:29" ht="19.5" customHeight="1">
      <c r="A345" s="2"/>
      <c r="B345" s="74"/>
      <c r="C345" s="242" t="s">
        <v>594</v>
      </c>
      <c r="D345" s="3" t="s">
        <v>590</v>
      </c>
      <c r="E345" s="113"/>
      <c r="F345" s="108">
        <v>753.9</v>
      </c>
      <c r="G345" s="114"/>
      <c r="H345" s="113"/>
      <c r="I345" s="137">
        <v>629.5</v>
      </c>
      <c r="J345" s="108"/>
      <c r="K345" s="280">
        <v>629.5</v>
      </c>
      <c r="L345" s="108"/>
      <c r="M345" s="108"/>
      <c r="N345" s="108"/>
      <c r="O345" s="108"/>
      <c r="P345" s="108"/>
      <c r="Q345" s="108"/>
      <c r="R345" s="31">
        <v>305.97</v>
      </c>
      <c r="S345" s="108"/>
      <c r="T345" s="4">
        <v>505.8</v>
      </c>
      <c r="U345" s="213">
        <v>192</v>
      </c>
      <c r="V345" s="4">
        <v>310.6</v>
      </c>
      <c r="W345" s="4">
        <v>505.8</v>
      </c>
      <c r="X345" s="280">
        <v>214.63</v>
      </c>
      <c r="Y345" s="313">
        <v>192</v>
      </c>
      <c r="Z345" s="312">
        <v>118.63</v>
      </c>
      <c r="AA345" s="314">
        <v>118.63</v>
      </c>
      <c r="AB345" s="284">
        <v>118.63</v>
      </c>
      <c r="AC345" s="37" t="s">
        <v>243</v>
      </c>
    </row>
    <row r="346" spans="1:28" ht="32.25" customHeight="1" hidden="1">
      <c r="A346" s="2"/>
      <c r="B346" s="74"/>
      <c r="C346" s="242" t="s">
        <v>582</v>
      </c>
      <c r="D346" s="3" t="s">
        <v>590</v>
      </c>
      <c r="E346" s="113"/>
      <c r="F346" s="31">
        <v>105.9</v>
      </c>
      <c r="G346" s="114"/>
      <c r="H346" s="113"/>
      <c r="I346" s="108">
        <v>105.9</v>
      </c>
      <c r="J346" s="108"/>
      <c r="K346" s="4">
        <v>105.9</v>
      </c>
      <c r="L346" s="108"/>
      <c r="M346" s="108"/>
      <c r="N346" s="108"/>
      <c r="O346" s="108"/>
      <c r="P346" s="108"/>
      <c r="Q346" s="108"/>
      <c r="R346" s="31"/>
      <c r="S346" s="108"/>
      <c r="T346" s="4"/>
      <c r="U346" s="94"/>
      <c r="V346" s="39"/>
      <c r="W346" s="94"/>
      <c r="X346" s="39"/>
      <c r="Y346" s="173"/>
      <c r="Z346" s="169"/>
      <c r="AA346" s="275"/>
      <c r="AB346" s="39"/>
    </row>
    <row r="347" spans="1:29" ht="32.25" customHeight="1" hidden="1">
      <c r="A347" s="2"/>
      <c r="B347" s="74"/>
      <c r="C347" s="242" t="s">
        <v>582</v>
      </c>
      <c r="D347" s="3" t="s">
        <v>590</v>
      </c>
      <c r="E347" s="113"/>
      <c r="F347" s="108">
        <v>136.5</v>
      </c>
      <c r="G347" s="114"/>
      <c r="H347" s="113"/>
      <c r="I347" s="137">
        <v>29.114</v>
      </c>
      <c r="J347" s="108"/>
      <c r="K347" s="280">
        <v>29.114</v>
      </c>
      <c r="L347" s="108"/>
      <c r="M347" s="108"/>
      <c r="N347" s="108"/>
      <c r="O347" s="108"/>
      <c r="P347" s="108"/>
      <c r="Q347" s="108"/>
      <c r="R347" s="31">
        <v>15.182</v>
      </c>
      <c r="S347" s="108"/>
      <c r="T347" s="4">
        <v>81.4</v>
      </c>
      <c r="U347" s="210">
        <v>11.338</v>
      </c>
      <c r="V347" s="284">
        <v>82.1</v>
      </c>
      <c r="W347" s="94"/>
      <c r="X347" s="39">
        <v>82.1</v>
      </c>
      <c r="Y347" s="173"/>
      <c r="Z347" s="169"/>
      <c r="AA347" s="275"/>
      <c r="AB347" s="39"/>
      <c r="AC347" s="5" t="s">
        <v>589</v>
      </c>
    </row>
    <row r="348" spans="1:28" ht="33.75" customHeight="1" hidden="1">
      <c r="A348" s="2"/>
      <c r="B348" s="74"/>
      <c r="C348" s="242" t="s">
        <v>583</v>
      </c>
      <c r="D348" s="3" t="s">
        <v>312</v>
      </c>
      <c r="E348" s="113"/>
      <c r="F348" s="226">
        <v>6511</v>
      </c>
      <c r="G348" s="114"/>
      <c r="H348" s="113"/>
      <c r="I348" s="226">
        <v>2001</v>
      </c>
      <c r="J348" s="108"/>
      <c r="K348" s="309">
        <v>2001</v>
      </c>
      <c r="L348" s="108"/>
      <c r="M348" s="108"/>
      <c r="N348" s="108"/>
      <c r="O348" s="108"/>
      <c r="P348" s="108"/>
      <c r="Q348" s="108"/>
      <c r="R348" s="114">
        <v>1048</v>
      </c>
      <c r="S348" s="108"/>
      <c r="T348" s="4">
        <v>5575</v>
      </c>
      <c r="U348" s="94">
        <v>763</v>
      </c>
      <c r="V348" s="39">
        <v>5623</v>
      </c>
      <c r="W348" s="94"/>
      <c r="X348" s="39">
        <v>5623</v>
      </c>
      <c r="Y348" s="173"/>
      <c r="Z348" s="169"/>
      <c r="AA348" s="275"/>
      <c r="AB348" s="39"/>
    </row>
    <row r="349" spans="1:28" ht="22.5" customHeight="1" hidden="1">
      <c r="A349" s="2"/>
      <c r="B349" s="74"/>
      <c r="C349" s="242" t="s">
        <v>586</v>
      </c>
      <c r="D349" s="3" t="s">
        <v>312</v>
      </c>
      <c r="E349" s="113"/>
      <c r="F349" s="108">
        <v>459</v>
      </c>
      <c r="G349" s="114"/>
      <c r="H349" s="113"/>
      <c r="I349" s="108">
        <v>953</v>
      </c>
      <c r="J349" s="108"/>
      <c r="K349" s="4">
        <v>953</v>
      </c>
      <c r="L349" s="108"/>
      <c r="M349" s="108"/>
      <c r="N349" s="108"/>
      <c r="O349" s="108"/>
      <c r="P349" s="108"/>
      <c r="Q349" s="108"/>
      <c r="R349" s="114">
        <v>285</v>
      </c>
      <c r="S349" s="108"/>
      <c r="T349" s="4">
        <v>278</v>
      </c>
      <c r="U349" s="94">
        <v>763</v>
      </c>
      <c r="V349" s="39">
        <v>260</v>
      </c>
      <c r="W349" s="94"/>
      <c r="X349" s="39">
        <v>260</v>
      </c>
      <c r="Y349" s="173"/>
      <c r="Z349" s="169"/>
      <c r="AA349" s="275"/>
      <c r="AB349" s="39"/>
    </row>
    <row r="350" spans="1:28" ht="35.25" customHeight="1">
      <c r="A350" s="2"/>
      <c r="B350" s="74"/>
      <c r="C350" s="242" t="s">
        <v>864</v>
      </c>
      <c r="D350" s="3" t="s">
        <v>157</v>
      </c>
      <c r="E350" s="113" t="s">
        <v>167</v>
      </c>
      <c r="F350" s="31">
        <v>596.6</v>
      </c>
      <c r="G350" s="114"/>
      <c r="H350" s="113"/>
      <c r="I350" s="31">
        <v>597</v>
      </c>
      <c r="J350" s="31">
        <v>595</v>
      </c>
      <c r="K350" s="27">
        <v>597</v>
      </c>
      <c r="L350" s="31">
        <v>595</v>
      </c>
      <c r="M350" s="31">
        <v>595</v>
      </c>
      <c r="N350" s="31">
        <v>595</v>
      </c>
      <c r="O350" s="31">
        <v>595</v>
      </c>
      <c r="P350" s="31">
        <v>595</v>
      </c>
      <c r="Q350" s="31">
        <v>595</v>
      </c>
      <c r="R350" s="31">
        <v>597</v>
      </c>
      <c r="S350" s="31">
        <v>597</v>
      </c>
      <c r="T350" s="27">
        <v>595</v>
      </c>
      <c r="U350" s="31">
        <v>597</v>
      </c>
      <c r="V350" s="27">
        <v>595</v>
      </c>
      <c r="W350" s="27">
        <v>595</v>
      </c>
      <c r="X350" s="27">
        <v>595</v>
      </c>
      <c r="Y350" s="27">
        <v>595</v>
      </c>
      <c r="Z350" s="27">
        <v>595</v>
      </c>
      <c r="AA350" s="27">
        <v>595</v>
      </c>
      <c r="AB350" s="27">
        <v>595</v>
      </c>
    </row>
    <row r="351" spans="1:28" ht="19.5" customHeight="1" hidden="1">
      <c r="A351" s="2"/>
      <c r="B351" s="74"/>
      <c r="C351" s="242" t="s">
        <v>197</v>
      </c>
      <c r="D351" s="3" t="s">
        <v>590</v>
      </c>
      <c r="E351" s="113"/>
      <c r="F351" s="31">
        <v>300</v>
      </c>
      <c r="G351" s="114"/>
      <c r="H351" s="113"/>
      <c r="I351" s="227">
        <v>300</v>
      </c>
      <c r="J351" s="108"/>
      <c r="K351" s="283">
        <v>300</v>
      </c>
      <c r="L351" s="108"/>
      <c r="M351" s="108"/>
      <c r="N351" s="108"/>
      <c r="O351" s="108"/>
      <c r="P351" s="108"/>
      <c r="Q351" s="108"/>
      <c r="R351" s="227">
        <v>300</v>
      </c>
      <c r="S351" s="227">
        <v>300</v>
      </c>
      <c r="T351" s="283"/>
      <c r="U351" s="227">
        <v>300</v>
      </c>
      <c r="V351" s="283"/>
      <c r="W351" s="94"/>
      <c r="X351" s="39"/>
      <c r="Y351" s="173"/>
      <c r="Z351" s="169"/>
      <c r="AA351" s="275"/>
      <c r="AB351" s="39"/>
    </row>
    <row r="352" spans="1:28" ht="19.5" customHeight="1" hidden="1">
      <c r="A352" s="2"/>
      <c r="B352" s="74"/>
      <c r="C352" s="242" t="s">
        <v>196</v>
      </c>
      <c r="D352" s="3" t="s">
        <v>590</v>
      </c>
      <c r="E352" s="113"/>
      <c r="F352" s="31"/>
      <c r="G352" s="114"/>
      <c r="H352" s="113"/>
      <c r="I352" s="108"/>
      <c r="J352" s="108"/>
      <c r="K352" s="4"/>
      <c r="L352" s="108"/>
      <c r="M352" s="108"/>
      <c r="N352" s="108"/>
      <c r="O352" s="108"/>
      <c r="P352" s="108"/>
      <c r="Q352" s="108"/>
      <c r="R352" s="31"/>
      <c r="S352" s="108"/>
      <c r="T352" s="4"/>
      <c r="U352" s="94">
        <v>222.2</v>
      </c>
      <c r="V352" s="39"/>
      <c r="W352" s="94"/>
      <c r="X352" s="39"/>
      <c r="Y352" s="173"/>
      <c r="Z352" s="169"/>
      <c r="AA352" s="275"/>
      <c r="AB352" s="39"/>
    </row>
    <row r="353" spans="1:28" ht="19.5" customHeight="1" hidden="1">
      <c r="A353" s="2"/>
      <c r="B353" s="74"/>
      <c r="C353" s="242" t="s">
        <v>198</v>
      </c>
      <c r="D353" s="3" t="s">
        <v>590</v>
      </c>
      <c r="E353" s="113" t="s">
        <v>23</v>
      </c>
      <c r="F353" s="31">
        <v>145.9</v>
      </c>
      <c r="G353" s="113" t="s">
        <v>23</v>
      </c>
      <c r="H353" s="113"/>
      <c r="I353" s="137">
        <v>18</v>
      </c>
      <c r="J353" s="113" t="s">
        <v>23</v>
      </c>
      <c r="K353" s="280">
        <v>18</v>
      </c>
      <c r="L353" s="113"/>
      <c r="M353" s="113"/>
      <c r="N353" s="113"/>
      <c r="O353" s="113"/>
      <c r="P353" s="113"/>
      <c r="Q353" s="113"/>
      <c r="R353" s="31">
        <v>0</v>
      </c>
      <c r="S353" s="108"/>
      <c r="T353" s="4"/>
      <c r="U353" s="94"/>
      <c r="V353" s="39"/>
      <c r="W353" s="94"/>
      <c r="X353" s="39"/>
      <c r="Y353" s="173"/>
      <c r="Z353" s="169"/>
      <c r="AA353" s="275"/>
      <c r="AB353" s="39"/>
    </row>
    <row r="354" spans="1:28" ht="19.5" customHeight="1">
      <c r="A354" s="2"/>
      <c r="B354" s="74"/>
      <c r="C354" s="242" t="s">
        <v>172</v>
      </c>
      <c r="D354" s="3" t="s">
        <v>694</v>
      </c>
      <c r="E354" s="113" t="s">
        <v>167</v>
      </c>
      <c r="F354" s="31">
        <v>595</v>
      </c>
      <c r="G354" s="113"/>
      <c r="H354" s="113"/>
      <c r="I354" s="31">
        <v>595</v>
      </c>
      <c r="J354" s="31">
        <v>595</v>
      </c>
      <c r="K354" s="27">
        <v>595</v>
      </c>
      <c r="L354" s="31">
        <v>595</v>
      </c>
      <c r="M354" s="31">
        <v>595</v>
      </c>
      <c r="N354" s="31">
        <v>595</v>
      </c>
      <c r="O354" s="31">
        <v>595</v>
      </c>
      <c r="P354" s="31">
        <v>595</v>
      </c>
      <c r="Q354" s="31">
        <v>595</v>
      </c>
      <c r="R354" s="31">
        <v>595</v>
      </c>
      <c r="S354" s="31">
        <v>595</v>
      </c>
      <c r="T354" s="27">
        <v>595</v>
      </c>
      <c r="U354" s="27">
        <v>595</v>
      </c>
      <c r="V354" s="27">
        <v>595</v>
      </c>
      <c r="W354" s="27">
        <v>595</v>
      </c>
      <c r="X354" s="27">
        <v>595</v>
      </c>
      <c r="Y354" s="27">
        <v>595</v>
      </c>
      <c r="Z354" s="27">
        <v>595</v>
      </c>
      <c r="AA354" s="27">
        <v>595</v>
      </c>
      <c r="AB354" s="27">
        <v>595</v>
      </c>
    </row>
    <row r="355" spans="1:28" ht="19.5" customHeight="1">
      <c r="A355" s="2"/>
      <c r="B355" s="74"/>
      <c r="C355" s="242" t="s">
        <v>170</v>
      </c>
      <c r="D355" s="3" t="s">
        <v>168</v>
      </c>
      <c r="E355" s="31" t="e">
        <f>E356+E357</f>
        <v>#VALUE!</v>
      </c>
      <c r="F355" s="114">
        <v>6367</v>
      </c>
      <c r="G355" s="114">
        <f>G356+G357</f>
        <v>3850</v>
      </c>
      <c r="H355" s="114">
        <f>H356+H357</f>
        <v>3850</v>
      </c>
      <c r="I355" s="114">
        <v>6367</v>
      </c>
      <c r="J355" s="114">
        <v>6367</v>
      </c>
      <c r="K355" s="271">
        <v>6367</v>
      </c>
      <c r="L355" s="114">
        <v>6367</v>
      </c>
      <c r="M355" s="114">
        <v>6367</v>
      </c>
      <c r="N355" s="114">
        <v>6367</v>
      </c>
      <c r="O355" s="114">
        <v>6367</v>
      </c>
      <c r="P355" s="114">
        <v>6367</v>
      </c>
      <c r="Q355" s="114">
        <v>6367</v>
      </c>
      <c r="R355" s="114">
        <v>6367</v>
      </c>
      <c r="S355" s="114">
        <v>6367</v>
      </c>
      <c r="T355" s="271">
        <f>SUM(T356:T357)</f>
        <v>6123</v>
      </c>
      <c r="U355" s="114">
        <v>6367</v>
      </c>
      <c r="V355" s="271">
        <f aca="true" t="shared" si="2" ref="V355:AB355">SUM(V356:V357)</f>
        <v>6123</v>
      </c>
      <c r="W355" s="271">
        <f t="shared" si="2"/>
        <v>6123</v>
      </c>
      <c r="X355" s="271">
        <f t="shared" si="2"/>
        <v>6123</v>
      </c>
      <c r="Y355" s="271">
        <f t="shared" si="2"/>
        <v>6123</v>
      </c>
      <c r="Z355" s="271">
        <f t="shared" si="2"/>
        <v>6123</v>
      </c>
      <c r="AA355" s="271">
        <f t="shared" si="2"/>
        <v>6123</v>
      </c>
      <c r="AB355" s="271">
        <f t="shared" si="2"/>
        <v>6123</v>
      </c>
    </row>
    <row r="356" spans="1:28" ht="19.5" customHeight="1">
      <c r="A356" s="2"/>
      <c r="B356" s="74" t="s">
        <v>8</v>
      </c>
      <c r="C356" s="242" t="s">
        <v>171</v>
      </c>
      <c r="D356" s="3" t="s">
        <v>168</v>
      </c>
      <c r="E356" s="31" t="s">
        <v>169</v>
      </c>
      <c r="F356" s="114">
        <v>4037</v>
      </c>
      <c r="G356" s="31">
        <v>3850</v>
      </c>
      <c r="H356" s="31">
        <v>3850</v>
      </c>
      <c r="I356" s="114">
        <v>4037</v>
      </c>
      <c r="J356" s="114">
        <v>4037</v>
      </c>
      <c r="K356" s="271">
        <v>4037</v>
      </c>
      <c r="L356" s="114">
        <v>4037</v>
      </c>
      <c r="M356" s="114">
        <v>4037</v>
      </c>
      <c r="N356" s="114">
        <v>4037</v>
      </c>
      <c r="O356" s="114">
        <v>4037</v>
      </c>
      <c r="P356" s="114">
        <v>4037</v>
      </c>
      <c r="Q356" s="114">
        <v>4037</v>
      </c>
      <c r="R356" s="114">
        <v>4037</v>
      </c>
      <c r="S356" s="114">
        <v>4037</v>
      </c>
      <c r="T356" s="271">
        <v>3677</v>
      </c>
      <c r="U356" s="114">
        <v>4037</v>
      </c>
      <c r="V356" s="271">
        <v>3677</v>
      </c>
      <c r="W356" s="271">
        <v>3677</v>
      </c>
      <c r="X356" s="271">
        <v>3677</v>
      </c>
      <c r="Y356" s="271">
        <v>3677</v>
      </c>
      <c r="Z356" s="271">
        <v>3677</v>
      </c>
      <c r="AA356" s="271">
        <v>3677</v>
      </c>
      <c r="AB356" s="271">
        <v>3677</v>
      </c>
    </row>
    <row r="357" spans="1:28" ht="33" customHeight="1">
      <c r="A357" s="2"/>
      <c r="B357" s="74" t="s">
        <v>8</v>
      </c>
      <c r="C357" s="242" t="s">
        <v>397</v>
      </c>
      <c r="D357" s="3" t="s">
        <v>168</v>
      </c>
      <c r="E357" s="113"/>
      <c r="F357" s="114">
        <v>2330</v>
      </c>
      <c r="G357" s="113"/>
      <c r="H357" s="113"/>
      <c r="I357" s="114">
        <v>2330</v>
      </c>
      <c r="J357" s="114">
        <v>2330</v>
      </c>
      <c r="K357" s="271">
        <v>2330</v>
      </c>
      <c r="L357" s="114">
        <v>2330</v>
      </c>
      <c r="M357" s="114">
        <v>2330</v>
      </c>
      <c r="N357" s="114">
        <v>2330</v>
      </c>
      <c r="O357" s="114">
        <v>2330</v>
      </c>
      <c r="P357" s="114">
        <v>2330</v>
      </c>
      <c r="Q357" s="114">
        <v>2330</v>
      </c>
      <c r="R357" s="114">
        <v>2330</v>
      </c>
      <c r="S357" s="114">
        <v>2330</v>
      </c>
      <c r="T357" s="271">
        <v>2446</v>
      </c>
      <c r="U357" s="114">
        <v>2330</v>
      </c>
      <c r="V357" s="271">
        <v>2446</v>
      </c>
      <c r="W357" s="271">
        <v>2446</v>
      </c>
      <c r="X357" s="271">
        <v>2446</v>
      </c>
      <c r="Y357" s="271">
        <v>2446</v>
      </c>
      <c r="Z357" s="271">
        <v>2446</v>
      </c>
      <c r="AA357" s="271">
        <v>2446</v>
      </c>
      <c r="AB357" s="271">
        <v>2446</v>
      </c>
    </row>
    <row r="358" spans="1:28" ht="19.5" customHeight="1" hidden="1">
      <c r="A358" s="2"/>
      <c r="B358" s="74"/>
      <c r="C358" s="242" t="s">
        <v>355</v>
      </c>
      <c r="D358" s="3" t="s">
        <v>356</v>
      </c>
      <c r="E358" s="113"/>
      <c r="F358" s="31">
        <v>1289</v>
      </c>
      <c r="G358" s="113"/>
      <c r="H358" s="113"/>
      <c r="I358" s="31">
        <v>1289</v>
      </c>
      <c r="J358" s="31">
        <v>1289</v>
      </c>
      <c r="K358" s="27">
        <v>1289</v>
      </c>
      <c r="L358" s="31">
        <v>1289</v>
      </c>
      <c r="M358" s="31">
        <v>1289</v>
      </c>
      <c r="N358" s="31">
        <v>1289</v>
      </c>
      <c r="O358" s="31">
        <v>1289</v>
      </c>
      <c r="P358" s="31">
        <v>1289</v>
      </c>
      <c r="Q358" s="31">
        <v>1289</v>
      </c>
      <c r="R358" s="31">
        <v>1289</v>
      </c>
      <c r="S358" s="31">
        <v>1289</v>
      </c>
      <c r="T358" s="27">
        <v>1289</v>
      </c>
      <c r="U358" s="31">
        <v>1289</v>
      </c>
      <c r="V358" s="27">
        <v>1289</v>
      </c>
      <c r="W358" s="31">
        <v>1289</v>
      </c>
      <c r="X358" s="27">
        <v>1289</v>
      </c>
      <c r="Y358" s="27">
        <v>1289</v>
      </c>
      <c r="Z358" s="27">
        <v>1289</v>
      </c>
      <c r="AA358" s="27">
        <v>1289</v>
      </c>
      <c r="AB358" s="27">
        <v>1289</v>
      </c>
    </row>
    <row r="359" spans="1:28" ht="19.5" customHeight="1">
      <c r="A359" s="24">
        <v>3</v>
      </c>
      <c r="B359" s="74"/>
      <c r="C359" s="266" t="s">
        <v>844</v>
      </c>
      <c r="D359" s="252"/>
      <c r="E359" s="113"/>
      <c r="F359" s="31"/>
      <c r="G359" s="113"/>
      <c r="H359" s="113"/>
      <c r="I359" s="108"/>
      <c r="J359" s="94"/>
      <c r="K359" s="94"/>
      <c r="L359" s="94"/>
      <c r="M359" s="94"/>
      <c r="N359" s="94"/>
      <c r="O359" s="94"/>
      <c r="P359" s="94"/>
      <c r="Q359" s="94"/>
      <c r="R359" s="169"/>
      <c r="S359" s="94"/>
      <c r="T359" s="94"/>
      <c r="U359" s="94"/>
      <c r="V359" s="39"/>
      <c r="W359" s="94"/>
      <c r="X359" s="39"/>
      <c r="Y359" s="173"/>
      <c r="Z359" s="169"/>
      <c r="AA359" s="275"/>
      <c r="AB359" s="39"/>
    </row>
    <row r="360" spans="1:38" s="154" customFormat="1" ht="35.25" customHeight="1">
      <c r="A360" s="155"/>
      <c r="B360" s="153"/>
      <c r="C360" s="1" t="s">
        <v>199</v>
      </c>
      <c r="D360" s="3" t="s">
        <v>178</v>
      </c>
      <c r="E360" s="31" t="s">
        <v>357</v>
      </c>
      <c r="F360" s="31">
        <f>F34-F398</f>
        <v>50.699999999999996</v>
      </c>
      <c r="G360" s="31" t="s">
        <v>357</v>
      </c>
      <c r="H360" s="31">
        <v>50.441</v>
      </c>
      <c r="I360" s="31">
        <f>58.1-I398</f>
        <v>45.5</v>
      </c>
      <c r="J360" s="31"/>
      <c r="K360" s="27">
        <f>58.1-K398</f>
        <v>45.5</v>
      </c>
      <c r="L360" s="31"/>
      <c r="M360" s="31"/>
      <c r="N360" s="31"/>
      <c r="O360" s="31"/>
      <c r="P360" s="31"/>
      <c r="Q360" s="31"/>
      <c r="R360" s="31">
        <v>42</v>
      </c>
      <c r="S360" s="31">
        <f>58.1-S398</f>
        <v>58.1</v>
      </c>
      <c r="T360" s="311">
        <v>43.753</v>
      </c>
      <c r="U360" s="31">
        <f>55-U398</f>
        <v>42.4</v>
      </c>
      <c r="V360" s="27">
        <v>43</v>
      </c>
      <c r="W360" s="31">
        <f>55.4-W398</f>
        <v>42.8</v>
      </c>
      <c r="X360" s="27">
        <v>43.7</v>
      </c>
      <c r="Y360" s="290">
        <f>58.1-Y398</f>
        <v>58.1</v>
      </c>
      <c r="Z360" s="31">
        <f>56-Z398</f>
        <v>43.4</v>
      </c>
      <c r="AA360" s="27">
        <v>44.3</v>
      </c>
      <c r="AB360" s="39">
        <v>45.3</v>
      </c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:38" s="130" customFormat="1" ht="30" customHeight="1" hidden="1">
      <c r="A361" s="128"/>
      <c r="B361" s="129"/>
      <c r="C361" s="254" t="s">
        <v>798</v>
      </c>
      <c r="D361" s="3" t="s">
        <v>178</v>
      </c>
      <c r="E361" s="115"/>
      <c r="F361" s="115"/>
      <c r="G361" s="115"/>
      <c r="H361" s="115"/>
      <c r="I361" s="228"/>
      <c r="J361" s="115"/>
      <c r="K361" s="276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269"/>
      <c r="W361" s="115"/>
      <c r="X361" s="269"/>
      <c r="Y361" s="229"/>
      <c r="Z361" s="184"/>
      <c r="AA361" s="273"/>
      <c r="AB361" s="27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</row>
    <row r="362" spans="1:28" s="56" customFormat="1" ht="30" customHeight="1">
      <c r="A362" s="55"/>
      <c r="B362" s="81"/>
      <c r="C362" s="255" t="s">
        <v>329</v>
      </c>
      <c r="D362" s="3" t="s">
        <v>178</v>
      </c>
      <c r="E362" s="31" t="s">
        <v>357</v>
      </c>
      <c r="F362" s="230">
        <v>16.4</v>
      </c>
      <c r="G362" s="31" t="s">
        <v>357</v>
      </c>
      <c r="H362" s="115">
        <v>16336</v>
      </c>
      <c r="I362" s="228">
        <v>11.301</v>
      </c>
      <c r="J362" s="115"/>
      <c r="K362" s="279">
        <v>11.301</v>
      </c>
      <c r="L362" s="115"/>
      <c r="M362" s="115"/>
      <c r="N362" s="115"/>
      <c r="O362" s="115"/>
      <c r="P362" s="115"/>
      <c r="Q362" s="115"/>
      <c r="R362" s="115">
        <v>8.6</v>
      </c>
      <c r="S362" s="115"/>
      <c r="T362" s="269">
        <v>10.319</v>
      </c>
      <c r="U362" s="115">
        <v>8.6</v>
      </c>
      <c r="V362" s="269">
        <v>11.6</v>
      </c>
      <c r="W362" s="115">
        <v>8.6</v>
      </c>
      <c r="X362" s="269">
        <v>11.6</v>
      </c>
      <c r="Y362" s="295">
        <v>8.6</v>
      </c>
      <c r="Z362" s="115">
        <v>8.6</v>
      </c>
      <c r="AA362" s="269">
        <v>11.6</v>
      </c>
      <c r="AB362" s="269">
        <v>11.6</v>
      </c>
    </row>
    <row r="363" spans="1:28" s="56" customFormat="1" ht="36.75" customHeight="1">
      <c r="A363" s="55"/>
      <c r="B363" s="81"/>
      <c r="C363" s="255" t="s">
        <v>330</v>
      </c>
      <c r="D363" s="3" t="s">
        <v>178</v>
      </c>
      <c r="E363" s="31" t="s">
        <v>357</v>
      </c>
      <c r="F363" s="115">
        <v>4.37</v>
      </c>
      <c r="G363" s="31" t="s">
        <v>357</v>
      </c>
      <c r="H363" s="115">
        <v>4370</v>
      </c>
      <c r="I363" s="115">
        <v>4.424</v>
      </c>
      <c r="J363" s="115"/>
      <c r="K363" s="269">
        <v>4.424</v>
      </c>
      <c r="L363" s="115"/>
      <c r="M363" s="115"/>
      <c r="N363" s="115"/>
      <c r="O363" s="115"/>
      <c r="P363" s="115"/>
      <c r="Q363" s="115"/>
      <c r="R363" s="115">
        <v>4.4</v>
      </c>
      <c r="S363" s="115"/>
      <c r="T363" s="269">
        <v>4.594</v>
      </c>
      <c r="U363" s="115">
        <v>4.4</v>
      </c>
      <c r="V363" s="269">
        <v>3.4</v>
      </c>
      <c r="W363" s="115">
        <v>4.4</v>
      </c>
      <c r="X363" s="269">
        <v>3.4</v>
      </c>
      <c r="Y363" s="295">
        <v>4.4</v>
      </c>
      <c r="Z363" s="115">
        <v>4.4</v>
      </c>
      <c r="AA363" s="269">
        <v>3.4</v>
      </c>
      <c r="AB363" s="269">
        <v>3.4</v>
      </c>
    </row>
    <row r="364" spans="1:28" s="56" customFormat="1" ht="30" customHeight="1">
      <c r="A364" s="55"/>
      <c r="B364" s="81"/>
      <c r="C364" s="255" t="s">
        <v>331</v>
      </c>
      <c r="D364" s="3" t="s">
        <v>178</v>
      </c>
      <c r="E364" s="31" t="s">
        <v>357</v>
      </c>
      <c r="F364" s="115">
        <v>5.1</v>
      </c>
      <c r="G364" s="115">
        <v>2.954</v>
      </c>
      <c r="H364" s="115">
        <v>2.954</v>
      </c>
      <c r="I364" s="115">
        <v>5.076</v>
      </c>
      <c r="J364" s="115"/>
      <c r="K364" s="269">
        <v>5.076</v>
      </c>
      <c r="L364" s="115"/>
      <c r="M364" s="115"/>
      <c r="N364" s="115"/>
      <c r="O364" s="115"/>
      <c r="P364" s="115"/>
      <c r="Q364" s="115"/>
      <c r="R364" s="115">
        <v>5.108</v>
      </c>
      <c r="S364" s="115"/>
      <c r="T364" s="269">
        <v>5.046</v>
      </c>
      <c r="U364" s="115">
        <v>5.1</v>
      </c>
      <c r="V364" s="269">
        <v>4.7</v>
      </c>
      <c r="W364" s="115">
        <v>5.1</v>
      </c>
      <c r="X364" s="269">
        <v>4.7</v>
      </c>
      <c r="Y364" s="229"/>
      <c r="Z364" s="115">
        <v>5.1</v>
      </c>
      <c r="AA364" s="269">
        <v>4.7</v>
      </c>
      <c r="AB364" s="269">
        <v>4.7</v>
      </c>
    </row>
    <row r="365" spans="1:28" s="56" customFormat="1" ht="61.5" customHeight="1">
      <c r="A365" s="55"/>
      <c r="B365" s="81"/>
      <c r="C365" s="255" t="s">
        <v>332</v>
      </c>
      <c r="D365" s="3" t="s">
        <v>178</v>
      </c>
      <c r="E365" s="31" t="s">
        <v>357</v>
      </c>
      <c r="F365" s="115">
        <v>2.383</v>
      </c>
      <c r="G365" s="31" t="s">
        <v>357</v>
      </c>
      <c r="H365" s="115">
        <v>2448</v>
      </c>
      <c r="I365" s="115">
        <v>2.166</v>
      </c>
      <c r="J365" s="115"/>
      <c r="K365" s="269">
        <v>2.166</v>
      </c>
      <c r="L365" s="115"/>
      <c r="M365" s="115"/>
      <c r="N365" s="115"/>
      <c r="O365" s="115"/>
      <c r="P365" s="115"/>
      <c r="Q365" s="115"/>
      <c r="R365" s="115">
        <v>2.1</v>
      </c>
      <c r="S365" s="115"/>
      <c r="T365" s="269">
        <v>2.058</v>
      </c>
      <c r="U365" s="115">
        <v>2.1</v>
      </c>
      <c r="V365" s="269">
        <v>2.058</v>
      </c>
      <c r="W365" s="115">
        <v>2.1</v>
      </c>
      <c r="X365" s="269">
        <v>2.058</v>
      </c>
      <c r="Y365" s="295">
        <v>2.1</v>
      </c>
      <c r="Z365" s="115">
        <v>2.1</v>
      </c>
      <c r="AA365" s="269">
        <v>2.058</v>
      </c>
      <c r="AB365" s="269">
        <v>2.058</v>
      </c>
    </row>
    <row r="366" spans="1:28" s="56" customFormat="1" ht="22.5" customHeight="1">
      <c r="A366" s="55"/>
      <c r="B366" s="81"/>
      <c r="C366" s="255" t="s">
        <v>333</v>
      </c>
      <c r="D366" s="3" t="s">
        <v>178</v>
      </c>
      <c r="E366" s="31" t="s">
        <v>357</v>
      </c>
      <c r="F366" s="115">
        <v>2.239</v>
      </c>
      <c r="G366" s="31" t="s">
        <v>357</v>
      </c>
      <c r="H366" s="115">
        <v>2235</v>
      </c>
      <c r="I366" s="115">
        <v>2.436</v>
      </c>
      <c r="J366" s="115"/>
      <c r="K366" s="269">
        <v>2.436</v>
      </c>
      <c r="L366" s="115"/>
      <c r="M366" s="115"/>
      <c r="N366" s="115"/>
      <c r="O366" s="115"/>
      <c r="P366" s="115"/>
      <c r="Q366" s="115"/>
      <c r="R366" s="115">
        <v>2.4</v>
      </c>
      <c r="S366" s="115"/>
      <c r="T366" s="269">
        <v>2.566</v>
      </c>
      <c r="U366" s="115">
        <v>2.4</v>
      </c>
      <c r="V366" s="269">
        <v>2.3</v>
      </c>
      <c r="W366" s="115">
        <v>2.4</v>
      </c>
      <c r="X366" s="269">
        <v>2.6</v>
      </c>
      <c r="Y366" s="295">
        <v>2.4</v>
      </c>
      <c r="Z366" s="115">
        <v>2.4</v>
      </c>
      <c r="AA366" s="269">
        <v>2.6</v>
      </c>
      <c r="AB366" s="269">
        <v>2.6</v>
      </c>
    </row>
    <row r="367" spans="1:28" s="56" customFormat="1" ht="32.25" customHeight="1" hidden="1">
      <c r="A367" s="55"/>
      <c r="B367" s="81"/>
      <c r="C367" s="255" t="s">
        <v>334</v>
      </c>
      <c r="D367" s="325" t="s">
        <v>312</v>
      </c>
      <c r="E367" s="31" t="s">
        <v>357</v>
      </c>
      <c r="F367" s="231">
        <v>629</v>
      </c>
      <c r="G367" s="31" t="s">
        <v>357</v>
      </c>
      <c r="H367" s="115">
        <v>623</v>
      </c>
      <c r="I367" s="228">
        <v>629</v>
      </c>
      <c r="J367" s="115"/>
      <c r="K367" s="279">
        <v>629</v>
      </c>
      <c r="L367" s="115"/>
      <c r="M367" s="115"/>
      <c r="N367" s="115"/>
      <c r="O367" s="115"/>
      <c r="P367" s="115"/>
      <c r="Q367" s="115"/>
      <c r="R367" s="115">
        <v>695</v>
      </c>
      <c r="S367" s="115"/>
      <c r="T367" s="269">
        <v>694</v>
      </c>
      <c r="U367" s="115">
        <v>700</v>
      </c>
      <c r="V367" s="269">
        <v>600</v>
      </c>
      <c r="W367" s="115">
        <v>700</v>
      </c>
      <c r="X367" s="269">
        <v>700</v>
      </c>
      <c r="Y367" s="229"/>
      <c r="Z367" s="184">
        <v>700</v>
      </c>
      <c r="AA367" s="272">
        <v>700</v>
      </c>
      <c r="AB367" s="269">
        <v>700</v>
      </c>
    </row>
    <row r="368" spans="1:28" s="56" customFormat="1" ht="47.25" customHeight="1" hidden="1">
      <c r="A368" s="55"/>
      <c r="B368" s="81"/>
      <c r="C368" s="255" t="s">
        <v>344</v>
      </c>
      <c r="D368" s="325" t="s">
        <v>312</v>
      </c>
      <c r="E368" s="31" t="s">
        <v>357</v>
      </c>
      <c r="F368" s="231">
        <v>1133</v>
      </c>
      <c r="G368" s="31" t="s">
        <v>357</v>
      </c>
      <c r="H368" s="115">
        <v>1160</v>
      </c>
      <c r="I368" s="228">
        <v>1093</v>
      </c>
      <c r="J368" s="115"/>
      <c r="K368" s="279">
        <v>1093</v>
      </c>
      <c r="L368" s="115"/>
      <c r="M368" s="115"/>
      <c r="N368" s="115"/>
      <c r="O368" s="115"/>
      <c r="P368" s="115"/>
      <c r="Q368" s="115"/>
      <c r="R368" s="231">
        <v>984</v>
      </c>
      <c r="S368" s="231"/>
      <c r="T368" s="269">
        <v>983</v>
      </c>
      <c r="U368" s="115">
        <v>1000</v>
      </c>
      <c r="V368" s="269">
        <v>900</v>
      </c>
      <c r="W368" s="115">
        <v>1000</v>
      </c>
      <c r="X368" s="269">
        <v>900</v>
      </c>
      <c r="Y368" s="277"/>
      <c r="Z368" s="184">
        <v>1000</v>
      </c>
      <c r="AA368" s="269">
        <v>900</v>
      </c>
      <c r="AB368" s="269">
        <v>900</v>
      </c>
    </row>
    <row r="369" spans="1:28" s="56" customFormat="1" ht="50.25" customHeight="1" hidden="1">
      <c r="A369" s="55"/>
      <c r="B369" s="81"/>
      <c r="C369" s="255" t="s">
        <v>359</v>
      </c>
      <c r="D369" s="325" t="s">
        <v>312</v>
      </c>
      <c r="E369" s="31" t="s">
        <v>357</v>
      </c>
      <c r="F369" s="231">
        <v>3345</v>
      </c>
      <c r="G369" s="31" t="s">
        <v>357</v>
      </c>
      <c r="H369" s="115">
        <v>3309</v>
      </c>
      <c r="I369" s="228">
        <v>3415</v>
      </c>
      <c r="J369" s="115"/>
      <c r="K369" s="279">
        <v>3415</v>
      </c>
      <c r="L369" s="115"/>
      <c r="M369" s="115"/>
      <c r="N369" s="115"/>
      <c r="O369" s="115"/>
      <c r="P369" s="115"/>
      <c r="Q369" s="115"/>
      <c r="R369" s="231">
        <v>3306</v>
      </c>
      <c r="S369" s="231"/>
      <c r="T369" s="269">
        <v>3279</v>
      </c>
      <c r="U369" s="115">
        <v>3300</v>
      </c>
      <c r="V369" s="269">
        <v>3100</v>
      </c>
      <c r="W369" s="115">
        <v>3300</v>
      </c>
      <c r="X369" s="269">
        <v>3100</v>
      </c>
      <c r="Y369" s="277"/>
      <c r="Z369" s="184">
        <v>3300</v>
      </c>
      <c r="AA369" s="269">
        <v>3100</v>
      </c>
      <c r="AB369" s="269">
        <v>3100</v>
      </c>
    </row>
    <row r="370" spans="1:28" s="56" customFormat="1" ht="39.75" customHeight="1" hidden="1">
      <c r="A370" s="55"/>
      <c r="B370" s="81"/>
      <c r="C370" s="255" t="s">
        <v>360</v>
      </c>
      <c r="D370" s="325" t="s">
        <v>312</v>
      </c>
      <c r="E370" s="31" t="s">
        <v>357</v>
      </c>
      <c r="F370" s="231">
        <v>5557</v>
      </c>
      <c r="G370" s="31" t="s">
        <v>357</v>
      </c>
      <c r="H370" s="115">
        <v>5590</v>
      </c>
      <c r="I370" s="228">
        <v>5622</v>
      </c>
      <c r="J370" s="115"/>
      <c r="K370" s="279">
        <v>5622</v>
      </c>
      <c r="L370" s="115"/>
      <c r="M370" s="115"/>
      <c r="N370" s="115"/>
      <c r="O370" s="115"/>
      <c r="P370" s="115"/>
      <c r="Q370" s="115"/>
      <c r="R370" s="231">
        <v>5600</v>
      </c>
      <c r="S370" s="231"/>
      <c r="T370" s="269">
        <v>5417</v>
      </c>
      <c r="U370" s="115">
        <v>5600</v>
      </c>
      <c r="V370" s="269">
        <v>5400</v>
      </c>
      <c r="W370" s="115">
        <v>5600</v>
      </c>
      <c r="X370" s="269">
        <v>5400</v>
      </c>
      <c r="Y370" s="295">
        <v>5600</v>
      </c>
      <c r="Z370" s="115">
        <v>5600</v>
      </c>
      <c r="AA370" s="269">
        <v>5400</v>
      </c>
      <c r="AB370" s="269">
        <v>5400</v>
      </c>
    </row>
    <row r="371" spans="1:28" s="56" customFormat="1" ht="39.75" customHeight="1" hidden="1">
      <c r="A371" s="55"/>
      <c r="B371" s="81"/>
      <c r="C371" s="255" t="s">
        <v>361</v>
      </c>
      <c r="D371" s="325" t="s">
        <v>312</v>
      </c>
      <c r="E371" s="31" t="s">
        <v>357</v>
      </c>
      <c r="F371" s="231">
        <v>7126</v>
      </c>
      <c r="G371" s="31" t="s">
        <v>357</v>
      </c>
      <c r="H371" s="115">
        <v>7178</v>
      </c>
      <c r="I371" s="228">
        <v>7135</v>
      </c>
      <c r="J371" s="115"/>
      <c r="K371" s="279">
        <v>7135</v>
      </c>
      <c r="L371" s="115"/>
      <c r="M371" s="115"/>
      <c r="N371" s="115"/>
      <c r="O371" s="115"/>
      <c r="P371" s="115"/>
      <c r="Q371" s="115"/>
      <c r="R371" s="231">
        <v>6992</v>
      </c>
      <c r="S371" s="231"/>
      <c r="T371" s="269">
        <v>6959</v>
      </c>
      <c r="U371" s="115">
        <v>7000</v>
      </c>
      <c r="V371" s="269">
        <v>6900</v>
      </c>
      <c r="W371" s="115">
        <v>7000</v>
      </c>
      <c r="X371" s="269">
        <v>6900</v>
      </c>
      <c r="Y371" s="277"/>
      <c r="Z371" s="184">
        <v>7000</v>
      </c>
      <c r="AA371" s="269">
        <v>6900</v>
      </c>
      <c r="AB371" s="269">
        <v>6900</v>
      </c>
    </row>
    <row r="372" spans="1:28" s="56" customFormat="1" ht="39.75" customHeight="1" hidden="1">
      <c r="A372" s="55"/>
      <c r="B372" s="81"/>
      <c r="C372" s="255" t="s">
        <v>362</v>
      </c>
      <c r="D372" s="325" t="s">
        <v>312</v>
      </c>
      <c r="E372" s="31" t="s">
        <v>357</v>
      </c>
      <c r="F372" s="231">
        <v>1360</v>
      </c>
      <c r="G372" s="31" t="s">
        <v>357</v>
      </c>
      <c r="H372" s="115">
        <v>1441</v>
      </c>
      <c r="I372" s="228">
        <v>1304</v>
      </c>
      <c r="J372" s="115"/>
      <c r="K372" s="279">
        <v>1304</v>
      </c>
      <c r="L372" s="115"/>
      <c r="M372" s="115"/>
      <c r="N372" s="115"/>
      <c r="O372" s="115"/>
      <c r="P372" s="115"/>
      <c r="Q372" s="115"/>
      <c r="R372" s="231">
        <v>1251</v>
      </c>
      <c r="S372" s="231"/>
      <c r="T372" s="269">
        <v>1264</v>
      </c>
      <c r="U372" s="115">
        <v>1251</v>
      </c>
      <c r="V372" s="269">
        <v>1300</v>
      </c>
      <c r="W372" s="115">
        <v>1251</v>
      </c>
      <c r="X372" s="269">
        <v>1300</v>
      </c>
      <c r="Y372" s="295">
        <v>1251</v>
      </c>
      <c r="Z372" s="115">
        <v>1251</v>
      </c>
      <c r="AA372" s="269">
        <v>1300</v>
      </c>
      <c r="AB372" s="269">
        <v>1300</v>
      </c>
    </row>
    <row r="373" spans="1:38" s="154" customFormat="1" ht="39.75" customHeight="1">
      <c r="A373" s="152"/>
      <c r="B373" s="153"/>
      <c r="C373" s="242" t="s">
        <v>349</v>
      </c>
      <c r="D373" s="3" t="s">
        <v>176</v>
      </c>
      <c r="E373" s="31" t="s">
        <v>357</v>
      </c>
      <c r="F373" s="114">
        <v>7002.5</v>
      </c>
      <c r="G373" s="114" t="s">
        <v>357</v>
      </c>
      <c r="H373" s="114">
        <v>3321.4</v>
      </c>
      <c r="I373" s="114">
        <v>7063.1</v>
      </c>
      <c r="J373" s="114"/>
      <c r="K373" s="280">
        <v>7063.1</v>
      </c>
      <c r="L373" s="114"/>
      <c r="M373" s="114"/>
      <c r="N373" s="114"/>
      <c r="O373" s="114"/>
      <c r="P373" s="114"/>
      <c r="Q373" s="114"/>
      <c r="R373" s="232">
        <v>7263</v>
      </c>
      <c r="S373" s="114"/>
      <c r="T373" s="27">
        <v>7737.3</v>
      </c>
      <c r="U373" s="234">
        <v>7590</v>
      </c>
      <c r="V373" s="270">
        <v>8400</v>
      </c>
      <c r="W373" s="234">
        <v>8136.5</v>
      </c>
      <c r="X373" s="270">
        <v>9290</v>
      </c>
      <c r="Y373" s="223"/>
      <c r="Z373" s="169">
        <v>8757.7</v>
      </c>
      <c r="AA373" s="275">
        <v>10284</v>
      </c>
      <c r="AB373" s="275">
        <v>11395</v>
      </c>
      <c r="AC373" s="5"/>
      <c r="AD373" s="5"/>
      <c r="AE373" s="5"/>
      <c r="AF373" s="5"/>
      <c r="AG373" s="5"/>
      <c r="AH373" s="5"/>
      <c r="AI373" s="5"/>
      <c r="AJ373" s="5"/>
      <c r="AK373" s="5"/>
      <c r="AL373" s="5"/>
    </row>
    <row r="374" spans="1:28" ht="39.75" customHeight="1" hidden="1">
      <c r="A374" s="2"/>
      <c r="B374" s="74"/>
      <c r="C374" s="242" t="s">
        <v>630</v>
      </c>
      <c r="D374" s="3" t="s">
        <v>313</v>
      </c>
      <c r="E374" s="31" t="s">
        <v>357</v>
      </c>
      <c r="F374" s="31">
        <v>8575.6</v>
      </c>
      <c r="G374" s="31" t="s">
        <v>357</v>
      </c>
      <c r="H374" s="31">
        <v>10801.4</v>
      </c>
      <c r="I374" s="31">
        <f>F374*1.326</f>
        <v>11371.2456</v>
      </c>
      <c r="J374" s="93" t="s">
        <v>358</v>
      </c>
      <c r="K374" s="280">
        <f>H374*1.326</f>
        <v>14322.6564</v>
      </c>
      <c r="L374" s="93"/>
      <c r="M374" s="93"/>
      <c r="N374" s="93"/>
      <c r="O374" s="93"/>
      <c r="P374" s="93"/>
      <c r="Q374" s="93"/>
      <c r="R374" s="234">
        <f>R373/R360/12*1000</f>
        <v>14410.714285714284</v>
      </c>
      <c r="S374" s="31"/>
      <c r="T374" s="27"/>
      <c r="U374" s="234">
        <f>U373/U360/12*1000</f>
        <v>14917.45283018868</v>
      </c>
      <c r="V374" s="270"/>
      <c r="W374" s="234">
        <f>W373/W360/12*1000</f>
        <v>15842.095015576324</v>
      </c>
      <c r="X374" s="270"/>
      <c r="Y374" s="223"/>
      <c r="Z374" s="169"/>
      <c r="AA374" s="275"/>
      <c r="AB374" s="275"/>
    </row>
    <row r="375" spans="1:38" s="154" customFormat="1" ht="39.75" customHeight="1" hidden="1">
      <c r="A375" s="152"/>
      <c r="B375" s="153"/>
      <c r="C375" s="242" t="s">
        <v>630</v>
      </c>
      <c r="D375" s="3" t="s">
        <v>313</v>
      </c>
      <c r="E375" s="31"/>
      <c r="F375" s="114">
        <v>11590.1</v>
      </c>
      <c r="G375" s="114"/>
      <c r="H375" s="114"/>
      <c r="I375" s="114">
        <v>13029.5</v>
      </c>
      <c r="J375" s="93"/>
      <c r="K375" s="280">
        <v>13029.5</v>
      </c>
      <c r="L375" s="93"/>
      <c r="M375" s="93"/>
      <c r="N375" s="93"/>
      <c r="O375" s="93"/>
      <c r="P375" s="93"/>
      <c r="Q375" s="93"/>
      <c r="R375" s="232">
        <f>R373/R360/12*1000</f>
        <v>14410.714285714284</v>
      </c>
      <c r="S375" s="114"/>
      <c r="T375" s="27">
        <v>14737</v>
      </c>
      <c r="U375" s="234">
        <f>U373/U360/12*1000</f>
        <v>14917.45283018868</v>
      </c>
      <c r="V375" s="270">
        <v>16279</v>
      </c>
      <c r="W375" s="234">
        <f>W373/W360/12*1000</f>
        <v>15842.095015576324</v>
      </c>
      <c r="X375" s="270">
        <v>17716</v>
      </c>
      <c r="Y375" s="296">
        <f>Y373/Y360/12*1000</f>
        <v>0</v>
      </c>
      <c r="Z375" s="234">
        <f>Z373/Z360/12*1000</f>
        <v>16815.860215053763</v>
      </c>
      <c r="AA375" s="270">
        <v>19346</v>
      </c>
      <c r="AB375" s="275">
        <v>20962</v>
      </c>
      <c r="AC375" s="5"/>
      <c r="AD375" s="5"/>
      <c r="AE375" s="5"/>
      <c r="AF375" s="5"/>
      <c r="AG375" s="5"/>
      <c r="AH375" s="5"/>
      <c r="AI375" s="5"/>
      <c r="AJ375" s="5"/>
      <c r="AK375" s="5"/>
      <c r="AL375" s="5"/>
    </row>
    <row r="376" spans="1:38" s="154" customFormat="1" ht="39.75" customHeight="1" hidden="1">
      <c r="A376" s="152"/>
      <c r="B376" s="153"/>
      <c r="C376" s="242" t="s">
        <v>363</v>
      </c>
      <c r="D376" s="3" t="s">
        <v>176</v>
      </c>
      <c r="E376" s="31" t="s">
        <v>357</v>
      </c>
      <c r="F376" s="31">
        <v>55.2</v>
      </c>
      <c r="G376" s="31" t="s">
        <v>357</v>
      </c>
      <c r="H376" s="31">
        <v>22.5</v>
      </c>
      <c r="I376" s="94">
        <v>130.2</v>
      </c>
      <c r="J376" s="31"/>
      <c r="K376" s="39">
        <v>130.2</v>
      </c>
      <c r="L376" s="31"/>
      <c r="M376" s="31"/>
      <c r="N376" s="31"/>
      <c r="O376" s="31"/>
      <c r="P376" s="31"/>
      <c r="Q376" s="31"/>
      <c r="R376" s="31">
        <v>100</v>
      </c>
      <c r="S376" s="31"/>
      <c r="T376" s="27">
        <v>80.762</v>
      </c>
      <c r="U376" s="31">
        <v>70</v>
      </c>
      <c r="V376" s="27">
        <v>60</v>
      </c>
      <c r="W376" s="31">
        <v>50</v>
      </c>
      <c r="X376" s="27">
        <v>50</v>
      </c>
      <c r="Y376" s="173"/>
      <c r="Z376" s="169">
        <v>50</v>
      </c>
      <c r="AA376" s="275">
        <v>40</v>
      </c>
      <c r="AB376" s="39">
        <v>30</v>
      </c>
      <c r="AC376" s="5"/>
      <c r="AD376" s="5"/>
      <c r="AE376" s="5"/>
      <c r="AF376" s="5"/>
      <c r="AG376" s="5"/>
      <c r="AH376" s="5"/>
      <c r="AI376" s="5"/>
      <c r="AJ376" s="5"/>
      <c r="AK376" s="5"/>
      <c r="AL376" s="5"/>
    </row>
    <row r="377" spans="1:38" s="154" customFormat="1" ht="39.75" customHeight="1" hidden="1">
      <c r="A377" s="152"/>
      <c r="B377" s="153"/>
      <c r="C377" s="242" t="s">
        <v>351</v>
      </c>
      <c r="D377" s="3" t="s">
        <v>313</v>
      </c>
      <c r="E377" s="31" t="s">
        <v>595</v>
      </c>
      <c r="F377" s="31">
        <f>F376/F360*1000</f>
        <v>1088.7573964497044</v>
      </c>
      <c r="G377" s="31" t="s">
        <v>595</v>
      </c>
      <c r="H377" s="31">
        <f aca="true" t="shared" si="3" ref="H377:Z377">H376/H360*1000</f>
        <v>446.0657005214012</v>
      </c>
      <c r="I377" s="31">
        <f t="shared" si="3"/>
        <v>2861.538461538461</v>
      </c>
      <c r="J377" s="31" t="e">
        <f t="shared" si="3"/>
        <v>#DIV/0!</v>
      </c>
      <c r="K377" s="27">
        <f t="shared" si="3"/>
        <v>2861.538461538461</v>
      </c>
      <c r="L377" s="31" t="e">
        <f t="shared" si="3"/>
        <v>#DIV/0!</v>
      </c>
      <c r="M377" s="31" t="e">
        <f t="shared" si="3"/>
        <v>#DIV/0!</v>
      </c>
      <c r="N377" s="31" t="e">
        <f t="shared" si="3"/>
        <v>#DIV/0!</v>
      </c>
      <c r="O377" s="31" t="e">
        <f t="shared" si="3"/>
        <v>#DIV/0!</v>
      </c>
      <c r="P377" s="31" t="e">
        <f t="shared" si="3"/>
        <v>#DIV/0!</v>
      </c>
      <c r="Q377" s="31" t="e">
        <f t="shared" si="3"/>
        <v>#DIV/0!</v>
      </c>
      <c r="R377" s="31">
        <f t="shared" si="3"/>
        <v>2380.9523809523807</v>
      </c>
      <c r="S377" s="31">
        <f t="shared" si="3"/>
        <v>0</v>
      </c>
      <c r="T377" s="27">
        <f t="shared" si="3"/>
        <v>1845.8619980344204</v>
      </c>
      <c r="U377" s="31">
        <f t="shared" si="3"/>
        <v>1650.943396226415</v>
      </c>
      <c r="V377" s="27">
        <v>1395.3</v>
      </c>
      <c r="W377" s="31">
        <f t="shared" si="3"/>
        <v>1168.2242990654206</v>
      </c>
      <c r="X377" s="27">
        <v>1144.2</v>
      </c>
      <c r="Y377" s="290">
        <f t="shared" si="3"/>
        <v>0</v>
      </c>
      <c r="Z377" s="31">
        <f t="shared" si="3"/>
        <v>1152.0737327188942</v>
      </c>
      <c r="AA377" s="27">
        <v>902.9</v>
      </c>
      <c r="AB377" s="39">
        <v>662.3</v>
      </c>
      <c r="AC377" s="5"/>
      <c r="AD377" s="5"/>
      <c r="AE377" s="5"/>
      <c r="AF377" s="5"/>
      <c r="AG377" s="5"/>
      <c r="AH377" s="5"/>
      <c r="AI377" s="5"/>
      <c r="AJ377" s="5"/>
      <c r="AK377" s="5"/>
      <c r="AL377" s="5"/>
    </row>
    <row r="378" spans="1:28" ht="64.5" customHeight="1" hidden="1">
      <c r="A378" s="2"/>
      <c r="B378" s="74"/>
      <c r="C378" s="256" t="s">
        <v>366</v>
      </c>
      <c r="D378" s="3" t="s">
        <v>178</v>
      </c>
      <c r="E378" s="31" t="s">
        <v>202</v>
      </c>
      <c r="F378" s="31">
        <v>0.502</v>
      </c>
      <c r="G378" s="31" t="s">
        <v>202</v>
      </c>
      <c r="H378" s="31"/>
      <c r="I378" s="31">
        <v>0.45</v>
      </c>
      <c r="J378" s="31" t="s">
        <v>202</v>
      </c>
      <c r="K378" s="31"/>
      <c r="L378" s="31"/>
      <c r="M378" s="31"/>
      <c r="N378" s="31"/>
      <c r="O378" s="31"/>
      <c r="P378" s="31"/>
      <c r="Q378" s="31"/>
      <c r="R378" s="31">
        <v>0.4</v>
      </c>
      <c r="S378" s="31" t="s">
        <v>202</v>
      </c>
      <c r="T378" s="31"/>
      <c r="U378" s="31">
        <v>0.4</v>
      </c>
      <c r="V378" s="27"/>
      <c r="W378" s="31">
        <v>0.4</v>
      </c>
      <c r="X378" s="27"/>
      <c r="Y378" s="173"/>
      <c r="Z378" s="169"/>
      <c r="AA378" s="275"/>
      <c r="AB378" s="39"/>
    </row>
    <row r="379" spans="1:38" s="154" customFormat="1" ht="113.25" customHeight="1" hidden="1">
      <c r="A379" s="152"/>
      <c r="B379" s="153"/>
      <c r="C379" s="257" t="s">
        <v>366</v>
      </c>
      <c r="D379" s="3" t="s">
        <v>178</v>
      </c>
      <c r="E379" s="31"/>
      <c r="F379" s="31">
        <v>0.5</v>
      </c>
      <c r="G379" s="31"/>
      <c r="H379" s="31"/>
      <c r="I379" s="31">
        <v>0.3</v>
      </c>
      <c r="J379" s="31">
        <v>0.5</v>
      </c>
      <c r="K379" s="27">
        <v>0.387</v>
      </c>
      <c r="L379" s="31"/>
      <c r="M379" s="31">
        <v>0.5</v>
      </c>
      <c r="N379" s="31"/>
      <c r="O379" s="31"/>
      <c r="P379" s="31"/>
      <c r="Q379" s="31"/>
      <c r="R379" s="31">
        <v>0.3</v>
      </c>
      <c r="S379" s="31">
        <v>0.3</v>
      </c>
      <c r="T379" s="27">
        <v>0.287</v>
      </c>
      <c r="U379" s="31">
        <v>0.3</v>
      </c>
      <c r="V379" s="27">
        <v>0.287</v>
      </c>
      <c r="W379" s="31">
        <v>0.3</v>
      </c>
      <c r="X379" s="27">
        <v>0.287</v>
      </c>
      <c r="Y379" s="290">
        <v>0.3</v>
      </c>
      <c r="Z379" s="31">
        <v>0.3</v>
      </c>
      <c r="AA379" s="27">
        <v>0.287</v>
      </c>
      <c r="AB379" s="27">
        <v>0.287</v>
      </c>
      <c r="AC379" s="5"/>
      <c r="AD379" s="5"/>
      <c r="AE379" s="5"/>
      <c r="AF379" s="5"/>
      <c r="AG379" s="5"/>
      <c r="AH379" s="5"/>
      <c r="AI379" s="5"/>
      <c r="AJ379" s="5"/>
      <c r="AK379" s="5"/>
      <c r="AL379" s="5"/>
    </row>
    <row r="380" spans="1:28" ht="66.75" customHeight="1" hidden="1">
      <c r="A380" s="2"/>
      <c r="B380" s="74"/>
      <c r="C380" s="258" t="s">
        <v>367</v>
      </c>
      <c r="D380" s="3" t="s">
        <v>176</v>
      </c>
      <c r="E380" s="31" t="s">
        <v>202</v>
      </c>
      <c r="F380" s="31">
        <v>71.2775</v>
      </c>
      <c r="G380" s="31" t="s">
        <v>202</v>
      </c>
      <c r="H380" s="31"/>
      <c r="I380" s="31">
        <v>70.9625</v>
      </c>
      <c r="J380" s="31" t="s">
        <v>202</v>
      </c>
      <c r="K380" s="27"/>
      <c r="L380" s="31"/>
      <c r="M380" s="31"/>
      <c r="N380" s="31"/>
      <c r="O380" s="31"/>
      <c r="P380" s="31"/>
      <c r="Q380" s="31"/>
      <c r="R380" s="31">
        <v>68.8179</v>
      </c>
      <c r="S380" s="31" t="s">
        <v>202</v>
      </c>
      <c r="T380" s="27"/>
      <c r="U380" s="31">
        <v>74.2</v>
      </c>
      <c r="V380" s="27"/>
      <c r="W380" s="31">
        <v>79.5</v>
      </c>
      <c r="X380" s="27"/>
      <c r="Y380" s="173"/>
      <c r="Z380" s="169"/>
      <c r="AA380" s="275"/>
      <c r="AB380" s="39"/>
    </row>
    <row r="381" spans="1:38" s="154" customFormat="1" ht="108.75" customHeight="1" hidden="1">
      <c r="A381" s="152"/>
      <c r="B381" s="153"/>
      <c r="C381" s="257" t="s">
        <v>367</v>
      </c>
      <c r="D381" s="3" t="s">
        <v>176</v>
      </c>
      <c r="E381" s="31"/>
      <c r="F381" s="31">
        <v>89</v>
      </c>
      <c r="G381" s="31"/>
      <c r="H381" s="31"/>
      <c r="I381" s="31">
        <v>92.2</v>
      </c>
      <c r="J381" s="31"/>
      <c r="K381" s="27">
        <v>96</v>
      </c>
      <c r="L381" s="31"/>
      <c r="M381" s="31">
        <v>89</v>
      </c>
      <c r="N381" s="31"/>
      <c r="O381" s="31"/>
      <c r="P381" s="31"/>
      <c r="Q381" s="31"/>
      <c r="R381" s="31">
        <v>97.7</v>
      </c>
      <c r="S381" s="31">
        <v>89</v>
      </c>
      <c r="T381" s="27">
        <v>99.275</v>
      </c>
      <c r="U381" s="31">
        <v>103.4</v>
      </c>
      <c r="V381" s="27">
        <v>99.275</v>
      </c>
      <c r="W381" s="31">
        <v>109.7</v>
      </c>
      <c r="X381" s="27">
        <v>99.275</v>
      </c>
      <c r="Y381" s="173"/>
      <c r="Z381" s="169">
        <v>115.6</v>
      </c>
      <c r="AA381" s="27">
        <v>99.275</v>
      </c>
      <c r="AB381" s="27">
        <v>99.275</v>
      </c>
      <c r="AC381" s="5"/>
      <c r="AD381" s="5"/>
      <c r="AE381" s="5"/>
      <c r="AF381" s="5"/>
      <c r="AG381" s="5"/>
      <c r="AH381" s="5"/>
      <c r="AI381" s="5"/>
      <c r="AJ381" s="5"/>
      <c r="AK381" s="5"/>
      <c r="AL381" s="5"/>
    </row>
    <row r="382" spans="1:28" ht="39.75" customHeight="1" hidden="1">
      <c r="A382" s="2"/>
      <c r="B382" s="74"/>
      <c r="C382" s="257" t="s">
        <v>346</v>
      </c>
      <c r="D382" s="3" t="s">
        <v>178</v>
      </c>
      <c r="E382" s="31"/>
      <c r="F382" s="31">
        <v>69.4</v>
      </c>
      <c r="G382" s="31" t="s">
        <v>347</v>
      </c>
      <c r="H382" s="31"/>
      <c r="I382" s="31">
        <f>F382*1.035</f>
        <v>71.829</v>
      </c>
      <c r="J382" s="31"/>
      <c r="K382" s="31"/>
      <c r="L382" s="31"/>
      <c r="M382" s="31"/>
      <c r="N382" s="31"/>
      <c r="O382" s="31"/>
      <c r="P382" s="31"/>
      <c r="Q382" s="31"/>
      <c r="R382" s="31">
        <f>I382*0.99</f>
        <v>71.11071</v>
      </c>
      <c r="S382" s="31"/>
      <c r="T382" s="31"/>
      <c r="U382" s="31">
        <f>R382*0.99</f>
        <v>70.39960289999999</v>
      </c>
      <c r="V382" s="27"/>
      <c r="W382" s="31">
        <f>S382*0.99</f>
        <v>0</v>
      </c>
      <c r="X382" s="27"/>
      <c r="Y382" s="173"/>
      <c r="Z382" s="169"/>
      <c r="AA382" s="275"/>
      <c r="AB382" s="39"/>
    </row>
    <row r="383" spans="1:28" ht="25.5" customHeight="1" hidden="1">
      <c r="A383" s="2"/>
      <c r="B383" s="74"/>
      <c r="C383" s="257" t="s">
        <v>346</v>
      </c>
      <c r="D383" s="3" t="s">
        <v>178</v>
      </c>
      <c r="E383" s="31"/>
      <c r="F383" s="31">
        <v>68.6</v>
      </c>
      <c r="G383" s="31"/>
      <c r="H383" s="31"/>
      <c r="I383" s="31">
        <v>61</v>
      </c>
      <c r="J383" s="31"/>
      <c r="K383" s="27">
        <v>62</v>
      </c>
      <c r="L383" s="31"/>
      <c r="M383" s="31"/>
      <c r="N383" s="31"/>
      <c r="O383" s="31"/>
      <c r="P383" s="31"/>
      <c r="Q383" s="31"/>
      <c r="R383" s="31">
        <v>57.7</v>
      </c>
      <c r="S383" s="31"/>
      <c r="T383" s="27">
        <f>SUM(T384+T398+T360)</f>
        <v>54.353</v>
      </c>
      <c r="U383" s="31">
        <v>56.7</v>
      </c>
      <c r="V383" s="27">
        <f aca="true" t="shared" si="4" ref="V383:AB383">SUM(V384+V398+V360)</f>
        <v>55.6</v>
      </c>
      <c r="W383" s="27">
        <f t="shared" si="4"/>
        <v>57</v>
      </c>
      <c r="X383" s="27">
        <f t="shared" si="4"/>
        <v>56</v>
      </c>
      <c r="Y383" s="27">
        <f t="shared" si="4"/>
        <v>58.1</v>
      </c>
      <c r="Z383" s="27">
        <f t="shared" si="4"/>
        <v>57.5</v>
      </c>
      <c r="AA383" s="27">
        <f t="shared" si="4"/>
        <v>56.599999999999994</v>
      </c>
      <c r="AB383" s="27">
        <f t="shared" si="4"/>
        <v>57.599999999999994</v>
      </c>
    </row>
    <row r="384" spans="1:28" ht="54" customHeight="1" hidden="1">
      <c r="A384" s="2"/>
      <c r="B384" s="74"/>
      <c r="C384" s="257" t="s">
        <v>191</v>
      </c>
      <c r="D384" s="3" t="s">
        <v>178</v>
      </c>
      <c r="E384" s="31"/>
      <c r="F384" s="31">
        <v>5.3</v>
      </c>
      <c r="G384" s="31"/>
      <c r="H384" s="31"/>
      <c r="I384" s="31">
        <v>2.9</v>
      </c>
      <c r="J384" s="31"/>
      <c r="K384" s="27">
        <v>3.9</v>
      </c>
      <c r="L384" s="31"/>
      <c r="M384" s="31"/>
      <c r="N384" s="31"/>
      <c r="O384" s="31"/>
      <c r="P384" s="31"/>
      <c r="Q384" s="31"/>
      <c r="R384" s="31">
        <v>1.8</v>
      </c>
      <c r="S384" s="31"/>
      <c r="T384" s="27">
        <v>1.2</v>
      </c>
      <c r="U384" s="31">
        <v>1.7</v>
      </c>
      <c r="V384" s="27">
        <v>1.3</v>
      </c>
      <c r="W384" s="31">
        <v>1.6</v>
      </c>
      <c r="X384" s="27">
        <v>1</v>
      </c>
      <c r="Y384" s="173"/>
      <c r="Z384" s="169">
        <v>1.5</v>
      </c>
      <c r="AA384" s="275">
        <v>1</v>
      </c>
      <c r="AB384" s="284">
        <v>1</v>
      </c>
    </row>
    <row r="385" spans="1:28" ht="27" customHeight="1" hidden="1">
      <c r="A385" s="2"/>
      <c r="B385" s="74"/>
      <c r="C385" s="242" t="s">
        <v>799</v>
      </c>
      <c r="D385" s="3" t="s">
        <v>178</v>
      </c>
      <c r="E385" s="31" t="s">
        <v>345</v>
      </c>
      <c r="F385" s="31">
        <v>0.6</v>
      </c>
      <c r="G385" s="31" t="s">
        <v>345</v>
      </c>
      <c r="H385" s="31">
        <v>0.591</v>
      </c>
      <c r="I385" s="31">
        <v>0.6</v>
      </c>
      <c r="J385" s="31"/>
      <c r="K385" s="27"/>
      <c r="L385" s="31"/>
      <c r="M385" s="31"/>
      <c r="N385" s="31"/>
      <c r="O385" s="31"/>
      <c r="P385" s="31"/>
      <c r="Q385" s="31"/>
      <c r="R385" s="31">
        <v>0.6</v>
      </c>
      <c r="S385" s="108"/>
      <c r="T385" s="4"/>
      <c r="U385" s="31">
        <v>0.6</v>
      </c>
      <c r="V385" s="27"/>
      <c r="W385" s="31">
        <v>0.6</v>
      </c>
      <c r="X385" s="27"/>
      <c r="Y385" s="173"/>
      <c r="Z385" s="169"/>
      <c r="AA385" s="275"/>
      <c r="AB385" s="39"/>
    </row>
    <row r="386" spans="1:28" ht="52.5" customHeight="1" hidden="1">
      <c r="A386" s="2"/>
      <c r="B386" s="74"/>
      <c r="C386" s="242" t="s">
        <v>836</v>
      </c>
      <c r="D386" s="3" t="s">
        <v>178</v>
      </c>
      <c r="E386" s="31" t="s">
        <v>345</v>
      </c>
      <c r="F386" s="31">
        <v>0.654</v>
      </c>
      <c r="G386" s="31"/>
      <c r="H386" s="31"/>
      <c r="I386" s="31">
        <v>2.9</v>
      </c>
      <c r="J386" s="31"/>
      <c r="K386" s="27">
        <v>3.4</v>
      </c>
      <c r="L386" s="31"/>
      <c r="M386" s="31"/>
      <c r="N386" s="31"/>
      <c r="O386" s="31"/>
      <c r="P386" s="31"/>
      <c r="Q386" s="31"/>
      <c r="R386" s="31">
        <v>1.7</v>
      </c>
      <c r="S386" s="108"/>
      <c r="T386" s="4">
        <v>1.2</v>
      </c>
      <c r="U386" s="31">
        <v>1.6</v>
      </c>
      <c r="V386" s="27">
        <v>1.2</v>
      </c>
      <c r="W386" s="31">
        <v>1.5</v>
      </c>
      <c r="X386" s="27">
        <v>1</v>
      </c>
      <c r="Y386" s="173"/>
      <c r="Z386" s="169">
        <v>1.5</v>
      </c>
      <c r="AA386" s="275">
        <v>1</v>
      </c>
      <c r="AB386" s="284">
        <v>1</v>
      </c>
    </row>
    <row r="387" spans="1:28" ht="21.75" customHeight="1" hidden="1">
      <c r="A387" s="2"/>
      <c r="B387" s="74"/>
      <c r="C387" s="242" t="s">
        <v>800</v>
      </c>
      <c r="D387" s="3" t="s">
        <v>178</v>
      </c>
      <c r="E387" s="31" t="s">
        <v>345</v>
      </c>
      <c r="F387" s="31">
        <v>0.7</v>
      </c>
      <c r="G387" s="31" t="s">
        <v>345</v>
      </c>
      <c r="H387" s="31">
        <v>0.558</v>
      </c>
      <c r="I387" s="31">
        <v>0.7</v>
      </c>
      <c r="J387" s="31"/>
      <c r="K387" s="27"/>
      <c r="L387" s="31"/>
      <c r="M387" s="31"/>
      <c r="N387" s="31"/>
      <c r="O387" s="31"/>
      <c r="P387" s="31"/>
      <c r="Q387" s="31"/>
      <c r="R387" s="31">
        <v>0.7</v>
      </c>
      <c r="S387" s="108"/>
      <c r="T387" s="4"/>
      <c r="U387" s="31">
        <v>0.7</v>
      </c>
      <c r="V387" s="27"/>
      <c r="W387" s="31">
        <v>0.7</v>
      </c>
      <c r="X387" s="27"/>
      <c r="Y387" s="173"/>
      <c r="Z387" s="169"/>
      <c r="AA387" s="275"/>
      <c r="AB387" s="39"/>
    </row>
    <row r="388" spans="1:28" ht="43.5" customHeight="1" hidden="1">
      <c r="A388" s="2"/>
      <c r="B388" s="74"/>
      <c r="C388" s="242" t="s">
        <v>751</v>
      </c>
      <c r="D388" s="3" t="s">
        <v>178</v>
      </c>
      <c r="E388" s="31" t="s">
        <v>345</v>
      </c>
      <c r="F388" s="31">
        <v>0.6</v>
      </c>
      <c r="G388" s="31" t="s">
        <v>345</v>
      </c>
      <c r="H388" s="31">
        <v>0.497</v>
      </c>
      <c r="I388" s="31">
        <v>0.4</v>
      </c>
      <c r="J388" s="31"/>
      <c r="K388" s="27">
        <v>0.6</v>
      </c>
      <c r="L388" s="31"/>
      <c r="M388" s="31">
        <v>0.8</v>
      </c>
      <c r="N388" s="31"/>
      <c r="O388" s="31"/>
      <c r="P388" s="31"/>
      <c r="Q388" s="31"/>
      <c r="R388" s="31">
        <v>0.8</v>
      </c>
      <c r="S388" s="108"/>
      <c r="T388" s="4">
        <v>1.9</v>
      </c>
      <c r="U388" s="31">
        <v>0.8</v>
      </c>
      <c r="V388" s="27">
        <v>1.3</v>
      </c>
      <c r="W388" s="31">
        <v>1.6</v>
      </c>
      <c r="X388" s="27">
        <v>1</v>
      </c>
      <c r="Y388" s="173"/>
      <c r="Z388" s="169">
        <v>1.5</v>
      </c>
      <c r="AA388" s="275">
        <v>1</v>
      </c>
      <c r="AB388" s="284">
        <v>1</v>
      </c>
    </row>
    <row r="389" spans="1:38" s="150" customFormat="1" ht="23.25" customHeight="1" hidden="1">
      <c r="A389" s="148">
        <v>4</v>
      </c>
      <c r="B389" s="149"/>
      <c r="C389" s="251" t="s">
        <v>843</v>
      </c>
      <c r="D389" s="252"/>
      <c r="E389" s="31"/>
      <c r="F389" s="31"/>
      <c r="G389" s="31"/>
      <c r="H389" s="31"/>
      <c r="I389" s="31"/>
      <c r="J389" s="31"/>
      <c r="K389" s="27"/>
      <c r="L389" s="31"/>
      <c r="M389" s="31"/>
      <c r="N389" s="31"/>
      <c r="O389" s="31"/>
      <c r="P389" s="31"/>
      <c r="Q389" s="31"/>
      <c r="R389" s="31"/>
      <c r="S389" s="141"/>
      <c r="T389" s="108"/>
      <c r="U389" s="31"/>
      <c r="V389" s="27"/>
      <c r="W389" s="31"/>
      <c r="X389" s="27"/>
      <c r="Y389" s="173"/>
      <c r="Z389" s="169"/>
      <c r="AA389" s="275"/>
      <c r="AB389" s="39"/>
      <c r="AC389" s="5"/>
      <c r="AD389" s="5"/>
      <c r="AE389" s="5"/>
      <c r="AF389" s="5"/>
      <c r="AG389" s="5"/>
      <c r="AH389" s="5"/>
      <c r="AI389" s="5"/>
      <c r="AJ389" s="5"/>
      <c r="AK389" s="5"/>
      <c r="AL389" s="5"/>
    </row>
    <row r="390" spans="1:38" s="150" customFormat="1" ht="18.75" customHeight="1" hidden="1">
      <c r="A390" s="151"/>
      <c r="B390" s="149"/>
      <c r="C390" s="242" t="s">
        <v>311</v>
      </c>
      <c r="D390" s="3" t="s">
        <v>424</v>
      </c>
      <c r="E390" s="31" t="s">
        <v>595</v>
      </c>
      <c r="F390" s="114">
        <v>24742</v>
      </c>
      <c r="G390" s="114" t="s">
        <v>595</v>
      </c>
      <c r="H390" s="114"/>
      <c r="I390" s="114">
        <v>27269.5</v>
      </c>
      <c r="J390" s="114"/>
      <c r="K390" s="271">
        <v>27269.5</v>
      </c>
      <c r="L390" s="114"/>
      <c r="M390" s="114"/>
      <c r="N390" s="114"/>
      <c r="O390" s="114"/>
      <c r="P390" s="114"/>
      <c r="Q390" s="114"/>
      <c r="R390" s="114">
        <v>29358</v>
      </c>
      <c r="S390" s="114"/>
      <c r="T390" s="27">
        <v>30378.79</v>
      </c>
      <c r="U390" s="114">
        <v>31250</v>
      </c>
      <c r="V390" s="27">
        <v>33502.7</v>
      </c>
      <c r="W390" s="31">
        <f>U390*1.076</f>
        <v>33625</v>
      </c>
      <c r="X390" s="27">
        <v>36971</v>
      </c>
      <c r="Y390" s="223"/>
      <c r="Z390" s="31">
        <v>35500</v>
      </c>
      <c r="AA390" s="27">
        <v>40851.6</v>
      </c>
      <c r="AB390" s="39">
        <v>44563.7</v>
      </c>
      <c r="AC390" s="5"/>
      <c r="AD390" s="5"/>
      <c r="AE390" s="5"/>
      <c r="AF390" s="5"/>
      <c r="AG390" s="5"/>
      <c r="AH390" s="5"/>
      <c r="AI390" s="5"/>
      <c r="AJ390" s="5"/>
      <c r="AK390" s="5"/>
      <c r="AL390" s="5"/>
    </row>
    <row r="391" spans="1:38" s="150" customFormat="1" ht="20.25" customHeight="1" hidden="1">
      <c r="A391" s="151"/>
      <c r="B391" s="149"/>
      <c r="C391" s="242" t="s">
        <v>350</v>
      </c>
      <c r="D391" s="3" t="s">
        <v>424</v>
      </c>
      <c r="E391" s="31" t="s">
        <v>595</v>
      </c>
      <c r="F391" s="31">
        <v>12424.9</v>
      </c>
      <c r="G391" s="31" t="s">
        <v>595</v>
      </c>
      <c r="H391" s="31"/>
      <c r="I391" s="31">
        <v>23561.4</v>
      </c>
      <c r="J391" s="31"/>
      <c r="K391" s="27">
        <v>23561.4</v>
      </c>
      <c r="L391" s="31"/>
      <c r="M391" s="31"/>
      <c r="N391" s="31"/>
      <c r="O391" s="31"/>
      <c r="P391" s="31"/>
      <c r="Q391" s="31"/>
      <c r="R391" s="31">
        <f>I391*1.114</f>
        <v>26247.399600000004</v>
      </c>
      <c r="S391" s="108"/>
      <c r="T391" s="4">
        <v>26247.4</v>
      </c>
      <c r="U391" s="31">
        <f>R391*1.116</f>
        <v>29292.09795360001</v>
      </c>
      <c r="V391" s="27">
        <v>29292.1</v>
      </c>
      <c r="W391" s="31">
        <f>U391*1.063</f>
        <v>31137.500124676808</v>
      </c>
      <c r="X391" s="27">
        <v>32807.2</v>
      </c>
      <c r="Y391" s="173"/>
      <c r="Z391" s="31">
        <f>W391*1.071</f>
        <v>33348.26263352886</v>
      </c>
      <c r="AA391" s="27">
        <v>36678.4</v>
      </c>
      <c r="AB391" s="39">
        <v>40749.7</v>
      </c>
      <c r="AC391" s="5"/>
      <c r="AD391" s="5"/>
      <c r="AE391" s="5"/>
      <c r="AF391" s="5"/>
      <c r="AG391" s="5"/>
      <c r="AH391" s="5"/>
      <c r="AI391" s="5"/>
      <c r="AJ391" s="5"/>
      <c r="AK391" s="5"/>
      <c r="AL391" s="5"/>
    </row>
    <row r="392" spans="1:38" s="150" customFormat="1" ht="18.75" customHeight="1" hidden="1">
      <c r="A392" s="151"/>
      <c r="B392" s="149"/>
      <c r="C392" s="242" t="s">
        <v>388</v>
      </c>
      <c r="D392" s="3" t="s">
        <v>313</v>
      </c>
      <c r="E392" s="31"/>
      <c r="F392" s="114">
        <f>F390/F27/12*1000</f>
        <v>10376.614661969468</v>
      </c>
      <c r="G392" s="114"/>
      <c r="H392" s="114"/>
      <c r="I392" s="114">
        <f>I390/I27/12*1000</f>
        <v>11517.781719885115</v>
      </c>
      <c r="J392" s="114"/>
      <c r="K392" s="27">
        <f>K390/K27/12*1000</f>
        <v>11339.612441783102</v>
      </c>
      <c r="L392" s="31"/>
      <c r="M392" s="31"/>
      <c r="N392" s="31"/>
      <c r="O392" s="31"/>
      <c r="P392" s="31"/>
      <c r="Q392" s="31"/>
      <c r="R392" s="31">
        <f>R390/R27/12*1000</f>
        <v>12399.898631525595</v>
      </c>
      <c r="S392" s="31" t="e">
        <f>S390/S27/12*1000</f>
        <v>#DIV/0!</v>
      </c>
      <c r="T392" s="27">
        <f>T390/T27/12*1000</f>
        <v>12708.663821954486</v>
      </c>
      <c r="U392" s="27">
        <f aca="true" t="shared" si="5" ref="U392:AB392">U390/U27/12*1000</f>
        <v>13073.125836680054</v>
      </c>
      <c r="V392" s="27">
        <f>V390/V27/12*1000</f>
        <v>14015.520414993305</v>
      </c>
      <c r="W392" s="27">
        <f t="shared" si="5"/>
        <v>14066.68340026774</v>
      </c>
      <c r="X392" s="27">
        <f t="shared" si="5"/>
        <v>15513.175562269218</v>
      </c>
      <c r="Y392" s="27" t="e">
        <f t="shared" si="5"/>
        <v>#DIV/0!</v>
      </c>
      <c r="Z392" s="27">
        <f t="shared" si="5"/>
        <v>14851.070950468542</v>
      </c>
      <c r="AA392" s="27">
        <f t="shared" si="5"/>
        <v>17193.434343434343</v>
      </c>
      <c r="AB392" s="27">
        <f t="shared" si="5"/>
        <v>18812.774400540355</v>
      </c>
      <c r="AC392" s="5"/>
      <c r="AD392" s="5"/>
      <c r="AE392" s="5"/>
      <c r="AF392" s="5"/>
      <c r="AG392" s="5"/>
      <c r="AH392" s="5"/>
      <c r="AI392" s="5"/>
      <c r="AJ392" s="5"/>
      <c r="AK392" s="5"/>
      <c r="AL392" s="5"/>
    </row>
    <row r="393" spans="1:28" ht="39.75" customHeight="1" hidden="1">
      <c r="A393" s="2"/>
      <c r="B393" s="82"/>
      <c r="C393" s="242" t="s">
        <v>352</v>
      </c>
      <c r="D393" s="3" t="s">
        <v>424</v>
      </c>
      <c r="E393" s="31" t="s">
        <v>595</v>
      </c>
      <c r="F393" s="31">
        <v>3840.2</v>
      </c>
      <c r="G393" s="31" t="s">
        <v>595</v>
      </c>
      <c r="H393" s="31"/>
      <c r="I393" s="31"/>
      <c r="J393" s="31"/>
      <c r="K393" s="27"/>
      <c r="L393" s="31"/>
      <c r="M393" s="31"/>
      <c r="N393" s="31"/>
      <c r="O393" s="31"/>
      <c r="P393" s="31"/>
      <c r="Q393" s="31"/>
      <c r="R393" s="31"/>
      <c r="S393" s="108"/>
      <c r="T393" s="108"/>
      <c r="U393" s="31"/>
      <c r="V393" s="27"/>
      <c r="W393" s="31"/>
      <c r="X393" s="27"/>
      <c r="Y393" s="173"/>
      <c r="Z393" s="169"/>
      <c r="AA393" s="275"/>
      <c r="AB393" s="39"/>
    </row>
    <row r="394" spans="1:29" ht="39.75" customHeight="1">
      <c r="A394" s="2"/>
      <c r="B394" s="82"/>
      <c r="C394" s="30" t="s">
        <v>354</v>
      </c>
      <c r="D394" s="3" t="s">
        <v>313</v>
      </c>
      <c r="E394" s="31" t="s">
        <v>595</v>
      </c>
      <c r="F394" s="31">
        <v>4203</v>
      </c>
      <c r="G394" s="31" t="s">
        <v>595</v>
      </c>
      <c r="H394" s="31"/>
      <c r="I394" s="31">
        <v>4488.1</v>
      </c>
      <c r="J394" s="31"/>
      <c r="K394" s="27">
        <v>4488.1</v>
      </c>
      <c r="L394" s="31"/>
      <c r="M394" s="31"/>
      <c r="N394" s="31"/>
      <c r="O394" s="31"/>
      <c r="P394" s="31"/>
      <c r="Q394" s="31"/>
      <c r="R394" s="31">
        <f>I394*1.084</f>
        <v>4865.100400000001</v>
      </c>
      <c r="S394" s="108"/>
      <c r="T394" s="280">
        <v>5059</v>
      </c>
      <c r="U394" s="27">
        <f>R394*1.059</f>
        <v>5152.141323600001</v>
      </c>
      <c r="V394" s="27">
        <v>5529.5</v>
      </c>
      <c r="W394" s="27">
        <f>U394*1.06</f>
        <v>5461.269803016001</v>
      </c>
      <c r="X394" s="27">
        <v>5861.2</v>
      </c>
      <c r="Y394" s="321" t="s">
        <v>908</v>
      </c>
      <c r="Z394" s="27">
        <f>W394*1.054</f>
        <v>5756.178372378865</v>
      </c>
      <c r="AA394" s="27">
        <v>6207.1</v>
      </c>
      <c r="AB394" s="39">
        <v>6529.8</v>
      </c>
      <c r="AC394" s="265" t="s">
        <v>348</v>
      </c>
    </row>
    <row r="395" spans="1:28" ht="23.25" customHeight="1" hidden="1">
      <c r="A395" s="26">
        <v>5</v>
      </c>
      <c r="B395" s="73"/>
      <c r="C395" s="241" t="s">
        <v>631</v>
      </c>
      <c r="D395" s="252"/>
      <c r="E395" s="31"/>
      <c r="F395" s="31"/>
      <c r="G395" s="31"/>
      <c r="H395" s="31"/>
      <c r="I395" s="31"/>
      <c r="J395" s="31"/>
      <c r="K395" s="27"/>
      <c r="L395" s="31"/>
      <c r="M395" s="31"/>
      <c r="N395" s="31"/>
      <c r="O395" s="31"/>
      <c r="P395" s="31"/>
      <c r="Q395" s="31"/>
      <c r="R395" s="31"/>
      <c r="S395" s="141"/>
      <c r="T395" s="108"/>
      <c r="U395" s="31"/>
      <c r="V395" s="27"/>
      <c r="W395" s="31"/>
      <c r="X395" s="27"/>
      <c r="Y395" s="173"/>
      <c r="Z395" s="169"/>
      <c r="AA395" s="275"/>
      <c r="AB395" s="39"/>
    </row>
    <row r="396" spans="1:28" ht="19.5" customHeight="1" hidden="1">
      <c r="A396" s="2"/>
      <c r="B396" s="74"/>
      <c r="C396" s="242" t="s">
        <v>314</v>
      </c>
      <c r="D396" s="3" t="s">
        <v>316</v>
      </c>
      <c r="E396" s="31" t="s">
        <v>595</v>
      </c>
      <c r="F396" s="31">
        <v>1035</v>
      </c>
      <c r="G396" s="31" t="s">
        <v>595</v>
      </c>
      <c r="H396" s="31">
        <v>1046</v>
      </c>
      <c r="I396" s="31">
        <v>1046</v>
      </c>
      <c r="J396" s="31" t="s">
        <v>357</v>
      </c>
      <c r="K396" s="27"/>
      <c r="L396" s="31"/>
      <c r="M396" s="31"/>
      <c r="N396" s="31"/>
      <c r="O396" s="31"/>
      <c r="P396" s="31"/>
      <c r="Q396" s="31"/>
      <c r="R396" s="31">
        <v>1050</v>
      </c>
      <c r="S396" s="108"/>
      <c r="T396" s="108"/>
      <c r="U396" s="31">
        <v>1050</v>
      </c>
      <c r="V396" s="27"/>
      <c r="W396" s="31">
        <v>1050</v>
      </c>
      <c r="X396" s="27"/>
      <c r="Y396" s="173"/>
      <c r="Z396" s="169"/>
      <c r="AA396" s="275"/>
      <c r="AB396" s="39"/>
    </row>
    <row r="397" spans="1:28" ht="21" customHeight="1" hidden="1">
      <c r="A397" s="2"/>
      <c r="B397" s="74"/>
      <c r="C397" s="242" t="s">
        <v>314</v>
      </c>
      <c r="D397" s="3" t="s">
        <v>316</v>
      </c>
      <c r="E397" s="31"/>
      <c r="F397" s="114">
        <v>964</v>
      </c>
      <c r="G397" s="31"/>
      <c r="H397" s="31"/>
      <c r="I397" s="114">
        <v>1202</v>
      </c>
      <c r="J397" s="31"/>
      <c r="K397" s="271">
        <v>1202</v>
      </c>
      <c r="L397" s="31"/>
      <c r="M397" s="31"/>
      <c r="N397" s="31"/>
      <c r="O397" s="31"/>
      <c r="P397" s="31"/>
      <c r="Q397" s="31"/>
      <c r="R397" s="114">
        <v>1200</v>
      </c>
      <c r="S397" s="114"/>
      <c r="T397" s="271">
        <v>1684</v>
      </c>
      <c r="U397" s="114">
        <v>1200</v>
      </c>
      <c r="V397" s="271">
        <v>1700</v>
      </c>
      <c r="W397" s="114">
        <v>1200</v>
      </c>
      <c r="X397" s="271">
        <v>1700</v>
      </c>
      <c r="Y397" s="233"/>
      <c r="Z397" s="114">
        <v>1200</v>
      </c>
      <c r="AA397" s="271">
        <v>1700</v>
      </c>
      <c r="AB397" s="271">
        <v>1700</v>
      </c>
    </row>
    <row r="398" spans="1:28" ht="20.25" customHeight="1" hidden="1">
      <c r="A398" s="2"/>
      <c r="B398" s="74"/>
      <c r="C398" s="242" t="s">
        <v>315</v>
      </c>
      <c r="D398" s="3" t="s">
        <v>178</v>
      </c>
      <c r="E398" s="31" t="s">
        <v>595</v>
      </c>
      <c r="F398" s="31">
        <v>12.6</v>
      </c>
      <c r="G398" s="31" t="s">
        <v>595</v>
      </c>
      <c r="H398" s="31">
        <v>14.6</v>
      </c>
      <c r="I398" s="31">
        <v>12.6</v>
      </c>
      <c r="J398" s="31" t="s">
        <v>357</v>
      </c>
      <c r="K398" s="31">
        <v>12.6</v>
      </c>
      <c r="L398" s="31"/>
      <c r="M398" s="31"/>
      <c r="N398" s="31"/>
      <c r="O398" s="31"/>
      <c r="P398" s="31"/>
      <c r="Q398" s="31"/>
      <c r="R398" s="31">
        <v>12.6</v>
      </c>
      <c r="S398" s="108"/>
      <c r="T398" s="4">
        <v>9.4</v>
      </c>
      <c r="U398" s="31">
        <v>12.6</v>
      </c>
      <c r="V398" s="27">
        <v>11.3</v>
      </c>
      <c r="W398" s="31">
        <v>12.6</v>
      </c>
      <c r="X398" s="27">
        <v>11.3</v>
      </c>
      <c r="Y398" s="173"/>
      <c r="Z398" s="31">
        <v>12.6</v>
      </c>
      <c r="AA398" s="27">
        <v>11.3</v>
      </c>
      <c r="AB398" s="27">
        <v>11.3</v>
      </c>
    </row>
    <row r="399" spans="1:28" ht="39.75" customHeight="1" hidden="1">
      <c r="A399" s="2"/>
      <c r="B399" s="74"/>
      <c r="C399" s="242" t="s">
        <v>841</v>
      </c>
      <c r="D399" s="3" t="s">
        <v>313</v>
      </c>
      <c r="E399" s="31" t="s">
        <v>595</v>
      </c>
      <c r="F399" s="31">
        <v>6338.2</v>
      </c>
      <c r="G399" s="31" t="s">
        <v>595</v>
      </c>
      <c r="H399" s="31">
        <v>7121.1</v>
      </c>
      <c r="I399" s="31">
        <v>7121.1</v>
      </c>
      <c r="J399" s="31" t="s">
        <v>357</v>
      </c>
      <c r="K399" s="27">
        <v>7121.1</v>
      </c>
      <c r="L399" s="31"/>
      <c r="M399" s="31"/>
      <c r="N399" s="31"/>
      <c r="O399" s="31"/>
      <c r="P399" s="31"/>
      <c r="Q399" s="31"/>
      <c r="R399" s="31">
        <f>I399*1.326</f>
        <v>9442.5786</v>
      </c>
      <c r="S399" s="108"/>
      <c r="T399" s="4"/>
      <c r="U399" s="31" t="e">
        <f>R399*#REF!</f>
        <v>#REF!</v>
      </c>
      <c r="V399" s="27"/>
      <c r="W399" s="31" t="e">
        <f>U399*#REF!</f>
        <v>#REF!</v>
      </c>
      <c r="X399" s="27"/>
      <c r="Y399" s="173" t="s">
        <v>909</v>
      </c>
      <c r="Z399" s="169"/>
      <c r="AA399" s="27"/>
      <c r="AB399" s="27"/>
    </row>
    <row r="400" spans="1:28" ht="39.75" customHeight="1" hidden="1">
      <c r="A400" s="2"/>
      <c r="B400" s="74"/>
      <c r="C400" s="242" t="s">
        <v>841</v>
      </c>
      <c r="D400" s="3" t="s">
        <v>313</v>
      </c>
      <c r="E400" s="31"/>
      <c r="F400" s="114">
        <v>7910</v>
      </c>
      <c r="G400" s="114"/>
      <c r="H400" s="114"/>
      <c r="I400" s="114">
        <v>8570</v>
      </c>
      <c r="J400" s="114"/>
      <c r="K400" s="271">
        <v>8570</v>
      </c>
      <c r="L400" s="114"/>
      <c r="M400" s="114"/>
      <c r="N400" s="114"/>
      <c r="O400" s="114"/>
      <c r="P400" s="114"/>
      <c r="Q400" s="114"/>
      <c r="R400" s="114">
        <v>9040</v>
      </c>
      <c r="S400" s="114"/>
      <c r="T400" s="271">
        <v>9633.7</v>
      </c>
      <c r="U400" s="114">
        <v>9529</v>
      </c>
      <c r="V400" s="271">
        <f>(9733-8400)/V398/12*1000</f>
        <v>9830.383480825958</v>
      </c>
      <c r="W400" s="114">
        <v>10030</v>
      </c>
      <c r="X400" s="271">
        <f>(10764.7-9290)/X398/12*1000</f>
        <v>10875.368731563427</v>
      </c>
      <c r="Y400" s="233"/>
      <c r="Z400" s="219">
        <v>10500</v>
      </c>
      <c r="AA400" s="271">
        <f>(11916.5-10284)/AA398/12*1000</f>
        <v>12039.085545722714</v>
      </c>
      <c r="AB400" s="271">
        <f>(13203.5-11395)/AB398/12*1000</f>
        <v>13337.020648967551</v>
      </c>
    </row>
    <row r="401" spans="1:28" ht="18.75" customHeight="1">
      <c r="A401" s="26">
        <v>6</v>
      </c>
      <c r="B401" s="73"/>
      <c r="C401" s="241" t="s">
        <v>842</v>
      </c>
      <c r="D401" s="168"/>
      <c r="E401" s="31"/>
      <c r="F401" s="31"/>
      <c r="G401" s="31"/>
      <c r="H401" s="31"/>
      <c r="I401" s="31"/>
      <c r="J401" s="31"/>
      <c r="K401" s="27"/>
      <c r="L401" s="31"/>
      <c r="M401" s="31"/>
      <c r="N401" s="31"/>
      <c r="O401" s="31"/>
      <c r="P401" s="31"/>
      <c r="Q401" s="31"/>
      <c r="R401" s="31"/>
      <c r="S401" s="141"/>
      <c r="T401" s="108"/>
      <c r="U401" s="31"/>
      <c r="V401" s="27"/>
      <c r="W401" s="31"/>
      <c r="X401" s="27"/>
      <c r="Y401" s="173"/>
      <c r="Z401" s="169"/>
      <c r="AA401" s="275"/>
      <c r="AB401" s="39"/>
    </row>
    <row r="402" spans="1:29" ht="39.75" customHeight="1">
      <c r="A402" s="40"/>
      <c r="B402" s="79"/>
      <c r="C402" s="30" t="s">
        <v>571</v>
      </c>
      <c r="D402" s="3" t="s">
        <v>176</v>
      </c>
      <c r="E402" s="4" t="s">
        <v>21</v>
      </c>
      <c r="F402" s="283">
        <v>4485.232</v>
      </c>
      <c r="G402" s="4" t="s">
        <v>21</v>
      </c>
      <c r="H402" s="27">
        <v>1019.1</v>
      </c>
      <c r="I402" s="280" t="s">
        <v>911</v>
      </c>
      <c r="J402" s="4" t="s">
        <v>574</v>
      </c>
      <c r="K402" s="280" t="s">
        <v>911</v>
      </c>
      <c r="L402" s="4"/>
      <c r="M402" s="4">
        <v>682.3</v>
      </c>
      <c r="N402" s="4"/>
      <c r="O402" s="4"/>
      <c r="P402" s="4"/>
      <c r="Q402" s="4"/>
      <c r="R402" s="27">
        <v>8896.9</v>
      </c>
      <c r="S402" s="4"/>
      <c r="T402" s="4">
        <v>9316.9</v>
      </c>
      <c r="U402" s="31">
        <f>R402*1.059</f>
        <v>9421.817099999998</v>
      </c>
      <c r="V402" s="27">
        <v>5000</v>
      </c>
      <c r="W402" s="31">
        <f>U402*1.06</f>
        <v>9987.126126</v>
      </c>
      <c r="X402" s="27">
        <v>5390</v>
      </c>
      <c r="Y402" s="290">
        <v>8926.3</v>
      </c>
      <c r="Z402" s="31">
        <f>W402*1.054</f>
        <v>10526.430936804</v>
      </c>
      <c r="AA402" s="27">
        <v>5805</v>
      </c>
      <c r="AB402" s="27">
        <v>6228</v>
      </c>
      <c r="AC402" s="75" t="s">
        <v>576</v>
      </c>
    </row>
    <row r="403" spans="3:29" s="159" customFormat="1" ht="17.25" customHeight="1">
      <c r="C403" s="360" t="s">
        <v>914</v>
      </c>
      <c r="D403" s="360"/>
      <c r="E403" s="360"/>
      <c r="F403" s="360"/>
      <c r="G403" s="360"/>
      <c r="H403" s="360"/>
      <c r="I403" s="360"/>
      <c r="J403" s="360"/>
      <c r="K403" s="360"/>
      <c r="L403" s="360"/>
      <c r="M403" s="360"/>
      <c r="N403" s="360"/>
      <c r="O403" s="360"/>
      <c r="P403" s="360"/>
      <c r="Q403" s="360"/>
      <c r="R403" s="360"/>
      <c r="S403" s="360"/>
      <c r="T403" s="360"/>
      <c r="U403" s="360"/>
      <c r="V403" s="360"/>
      <c r="W403" s="360"/>
      <c r="X403" s="360"/>
      <c r="Y403" s="360"/>
      <c r="Z403" s="360"/>
      <c r="AA403" s="299"/>
      <c r="AB403" s="333"/>
      <c r="AC403" s="305"/>
    </row>
    <row r="404" spans="3:29" s="163" customFormat="1" ht="18" customHeight="1">
      <c r="C404" s="360" t="s">
        <v>913</v>
      </c>
      <c r="D404" s="360"/>
      <c r="E404" s="360"/>
      <c r="F404" s="360"/>
      <c r="G404" s="360"/>
      <c r="H404" s="360"/>
      <c r="I404" s="360"/>
      <c r="J404" s="360"/>
      <c r="K404" s="360"/>
      <c r="L404" s="360"/>
      <c r="M404" s="360"/>
      <c r="N404" s="360"/>
      <c r="O404" s="360"/>
      <c r="P404" s="360"/>
      <c r="Q404" s="360"/>
      <c r="R404" s="360"/>
      <c r="S404" s="360"/>
      <c r="T404" s="360"/>
      <c r="U404" s="360"/>
      <c r="V404" s="360"/>
      <c r="W404" s="360"/>
      <c r="X404" s="360"/>
      <c r="Y404" s="360"/>
      <c r="Z404" s="360"/>
      <c r="AA404" s="299"/>
      <c r="AB404" s="334"/>
      <c r="AC404" s="306"/>
    </row>
    <row r="405" spans="3:29" ht="39.75" customHeight="1" hidden="1">
      <c r="C405" s="235"/>
      <c r="D405" s="164"/>
      <c r="E405" s="236"/>
      <c r="F405" s="237"/>
      <c r="G405" s="236"/>
      <c r="H405" s="236"/>
      <c r="I405" s="116"/>
      <c r="J405" s="116"/>
      <c r="K405" s="116"/>
      <c r="L405" s="116"/>
      <c r="M405" s="116"/>
      <c r="N405" s="116"/>
      <c r="O405" s="116"/>
      <c r="P405" s="116"/>
      <c r="Q405" s="116"/>
      <c r="R405" s="237"/>
      <c r="S405" s="116"/>
      <c r="T405" s="116"/>
      <c r="U405" s="116"/>
      <c r="V405" s="116"/>
      <c r="W405" s="116"/>
      <c r="X405" s="116"/>
      <c r="Y405" s="164"/>
      <c r="Z405" s="237"/>
      <c r="AA405" s="86"/>
      <c r="AB405" s="87"/>
      <c r="AC405" s="84"/>
    </row>
    <row r="406" spans="3:29" ht="39.75" customHeight="1" hidden="1">
      <c r="C406" s="235"/>
      <c r="D406" s="164"/>
      <c r="E406" s="236"/>
      <c r="F406" s="237"/>
      <c r="G406" s="236"/>
      <c r="H406" s="236"/>
      <c r="I406" s="116"/>
      <c r="J406" s="116"/>
      <c r="K406" s="116"/>
      <c r="L406" s="116"/>
      <c r="M406" s="116"/>
      <c r="N406" s="116"/>
      <c r="O406" s="116"/>
      <c r="P406" s="116"/>
      <c r="Q406" s="116"/>
      <c r="R406" s="237"/>
      <c r="S406" s="116"/>
      <c r="T406" s="116"/>
      <c r="U406" s="116"/>
      <c r="V406" s="116"/>
      <c r="W406" s="116"/>
      <c r="X406" s="116"/>
      <c r="Y406" s="164"/>
      <c r="Z406" s="237"/>
      <c r="AA406" s="86"/>
      <c r="AB406" s="87"/>
      <c r="AC406" s="84"/>
    </row>
    <row r="407" spans="3:29" ht="69" customHeight="1">
      <c r="C407" s="357" t="s">
        <v>110</v>
      </c>
      <c r="D407" s="357"/>
      <c r="E407" s="357"/>
      <c r="F407" s="357"/>
      <c r="G407" s="357"/>
      <c r="H407" s="357"/>
      <c r="I407" s="357"/>
      <c r="J407" s="357"/>
      <c r="K407" s="357"/>
      <c r="L407" s="357"/>
      <c r="M407" s="357"/>
      <c r="N407" s="357"/>
      <c r="O407" s="357"/>
      <c r="P407" s="357"/>
      <c r="Q407" s="357"/>
      <c r="R407" s="357"/>
      <c r="S407" s="357"/>
      <c r="T407" s="357"/>
      <c r="U407" s="359"/>
      <c r="V407" s="359"/>
      <c r="W407" s="359"/>
      <c r="X407" s="335"/>
      <c r="Y407" s="84"/>
      <c r="Z407" s="86"/>
      <c r="AA407" s="359" t="s">
        <v>111</v>
      </c>
      <c r="AB407" s="359"/>
      <c r="AC407" s="84"/>
    </row>
    <row r="408" spans="3:27" ht="39.75" customHeight="1">
      <c r="C408" s="83"/>
      <c r="D408" s="84"/>
      <c r="E408" s="85"/>
      <c r="F408" s="86"/>
      <c r="G408" s="85"/>
      <c r="H408" s="85"/>
      <c r="I408" s="87"/>
      <c r="J408" s="87"/>
      <c r="K408" s="87"/>
      <c r="L408" s="87"/>
      <c r="M408" s="116"/>
      <c r="N408" s="116"/>
      <c r="O408" s="116"/>
      <c r="P408" s="116"/>
      <c r="Q408" s="116"/>
      <c r="R408" s="86"/>
      <c r="S408" s="87"/>
      <c r="T408" s="87"/>
      <c r="U408" s="87"/>
      <c r="V408" s="87"/>
      <c r="W408" s="87"/>
      <c r="X408" s="87"/>
      <c r="Y408" s="84"/>
      <c r="Z408" s="86"/>
      <c r="AA408" s="86"/>
    </row>
    <row r="409" spans="3:27" ht="39.75" customHeight="1">
      <c r="C409" s="83"/>
      <c r="D409" s="84"/>
      <c r="E409" s="85"/>
      <c r="F409" s="86"/>
      <c r="G409" s="85"/>
      <c r="H409" s="85"/>
      <c r="I409" s="87"/>
      <c r="J409" s="87"/>
      <c r="K409" s="87"/>
      <c r="L409" s="87"/>
      <c r="M409" s="116"/>
      <c r="N409" s="116"/>
      <c r="O409" s="116"/>
      <c r="P409" s="116"/>
      <c r="Q409" s="116"/>
      <c r="R409" s="86"/>
      <c r="S409" s="87"/>
      <c r="T409" s="87"/>
      <c r="U409" s="87"/>
      <c r="V409" s="87"/>
      <c r="W409" s="87"/>
      <c r="X409" s="87"/>
      <c r="Y409" s="84"/>
      <c r="Z409" s="86"/>
      <c r="AA409" s="86"/>
    </row>
    <row r="410" spans="3:27" ht="39.75" customHeight="1">
      <c r="C410" s="83"/>
      <c r="D410" s="84"/>
      <c r="E410" s="85"/>
      <c r="F410" s="86"/>
      <c r="G410" s="85"/>
      <c r="H410" s="85"/>
      <c r="I410" s="87"/>
      <c r="J410" s="87"/>
      <c r="K410" s="87"/>
      <c r="L410" s="87"/>
      <c r="M410" s="116"/>
      <c r="N410" s="116"/>
      <c r="O410" s="116"/>
      <c r="P410" s="116"/>
      <c r="Q410" s="116"/>
      <c r="R410" s="86"/>
      <c r="S410" s="87"/>
      <c r="T410" s="87"/>
      <c r="U410" s="87"/>
      <c r="V410" s="87"/>
      <c r="W410" s="87"/>
      <c r="X410" s="87"/>
      <c r="Y410" s="84"/>
      <c r="Z410" s="86"/>
      <c r="AA410" s="86"/>
    </row>
    <row r="411" spans="3:27" ht="39.75" customHeight="1">
      <c r="C411" s="83"/>
      <c r="D411" s="84"/>
      <c r="E411" s="85"/>
      <c r="F411" s="86"/>
      <c r="G411" s="85"/>
      <c r="H411" s="85"/>
      <c r="I411" s="87"/>
      <c r="J411" s="87"/>
      <c r="K411" s="87"/>
      <c r="L411" s="87"/>
      <c r="M411" s="116"/>
      <c r="N411" s="116"/>
      <c r="O411" s="116"/>
      <c r="P411" s="116"/>
      <c r="Q411" s="116"/>
      <c r="R411" s="86"/>
      <c r="S411" s="87"/>
      <c r="T411" s="87"/>
      <c r="U411" s="87"/>
      <c r="V411" s="87"/>
      <c r="W411" s="87"/>
      <c r="X411" s="87"/>
      <c r="Y411" s="84"/>
      <c r="Z411" s="86"/>
      <c r="AA411" s="86"/>
    </row>
    <row r="412" spans="3:27" ht="39.75" customHeight="1">
      <c r="C412" s="83"/>
      <c r="D412" s="84"/>
      <c r="E412" s="85"/>
      <c r="F412" s="86"/>
      <c r="G412" s="85"/>
      <c r="H412" s="85"/>
      <c r="I412" s="87"/>
      <c r="J412" s="87"/>
      <c r="K412" s="87"/>
      <c r="L412" s="87"/>
      <c r="M412" s="116"/>
      <c r="N412" s="116"/>
      <c r="O412" s="116"/>
      <c r="P412" s="116"/>
      <c r="Q412" s="116"/>
      <c r="R412" s="86"/>
      <c r="S412" s="87"/>
      <c r="T412" s="87"/>
      <c r="U412" s="87"/>
      <c r="V412" s="87"/>
      <c r="W412" s="87"/>
      <c r="X412" s="87"/>
      <c r="Y412" s="84"/>
      <c r="Z412" s="86"/>
      <c r="AA412" s="86"/>
    </row>
    <row r="413" spans="3:27" ht="39.75" customHeight="1">
      <c r="C413" s="83"/>
      <c r="D413" s="84"/>
      <c r="E413" s="85"/>
      <c r="F413" s="86"/>
      <c r="G413" s="85"/>
      <c r="H413" s="85"/>
      <c r="I413" s="87"/>
      <c r="J413" s="87"/>
      <c r="K413" s="87"/>
      <c r="L413" s="87"/>
      <c r="M413" s="116"/>
      <c r="N413" s="116"/>
      <c r="O413" s="116"/>
      <c r="P413" s="116"/>
      <c r="Q413" s="116"/>
      <c r="R413" s="86"/>
      <c r="S413" s="87"/>
      <c r="T413" s="87"/>
      <c r="U413" s="87"/>
      <c r="V413" s="87"/>
      <c r="W413" s="87"/>
      <c r="X413" s="87"/>
      <c r="Y413" s="84"/>
      <c r="Z413" s="86"/>
      <c r="AA413" s="86"/>
    </row>
    <row r="414" spans="3:27" ht="39.75" customHeight="1">
      <c r="C414" s="83"/>
      <c r="D414" s="84"/>
      <c r="E414" s="85"/>
      <c r="F414" s="86"/>
      <c r="G414" s="85"/>
      <c r="H414" s="85"/>
      <c r="I414" s="87"/>
      <c r="J414" s="87"/>
      <c r="K414" s="87"/>
      <c r="L414" s="87"/>
      <c r="M414" s="116"/>
      <c r="N414" s="116"/>
      <c r="O414" s="116"/>
      <c r="P414" s="116"/>
      <c r="Q414" s="116"/>
      <c r="R414" s="86"/>
      <c r="S414" s="87"/>
      <c r="T414" s="87"/>
      <c r="U414" s="87"/>
      <c r="V414" s="87"/>
      <c r="W414" s="87"/>
      <c r="X414" s="87"/>
      <c r="Y414" s="84"/>
      <c r="Z414" s="86"/>
      <c r="AA414" s="86"/>
    </row>
    <row r="415" spans="3:27" ht="39.75" customHeight="1">
      <c r="C415" s="83"/>
      <c r="D415" s="84"/>
      <c r="E415" s="85"/>
      <c r="F415" s="86"/>
      <c r="G415" s="85"/>
      <c r="H415" s="85"/>
      <c r="I415" s="87"/>
      <c r="J415" s="87"/>
      <c r="K415" s="87"/>
      <c r="L415" s="87"/>
      <c r="M415" s="116"/>
      <c r="N415" s="116"/>
      <c r="O415" s="116"/>
      <c r="P415" s="116"/>
      <c r="Q415" s="116"/>
      <c r="R415" s="86"/>
      <c r="S415" s="87"/>
      <c r="T415" s="87"/>
      <c r="U415" s="87"/>
      <c r="V415" s="87"/>
      <c r="W415" s="87"/>
      <c r="X415" s="87"/>
      <c r="Y415" s="84"/>
      <c r="Z415" s="86"/>
      <c r="AA415" s="86"/>
    </row>
    <row r="416" spans="3:27" ht="39.75" customHeight="1">
      <c r="C416" s="83"/>
      <c r="D416" s="84"/>
      <c r="E416" s="85"/>
      <c r="F416" s="86"/>
      <c r="G416" s="85"/>
      <c r="H416" s="85"/>
      <c r="I416" s="87"/>
      <c r="J416" s="87"/>
      <c r="K416" s="87"/>
      <c r="L416" s="87"/>
      <c r="M416" s="116"/>
      <c r="N416" s="116"/>
      <c r="O416" s="116"/>
      <c r="P416" s="116"/>
      <c r="Q416" s="116"/>
      <c r="R416" s="86"/>
      <c r="S416" s="87"/>
      <c r="T416" s="87"/>
      <c r="U416" s="87"/>
      <c r="V416" s="87"/>
      <c r="W416" s="87"/>
      <c r="X416" s="87"/>
      <c r="Y416" s="84"/>
      <c r="Z416" s="86"/>
      <c r="AA416" s="86"/>
    </row>
    <row r="417" spans="3:27" ht="39.75" customHeight="1">
      <c r="C417" s="83"/>
      <c r="D417" s="84"/>
      <c r="E417" s="85"/>
      <c r="F417" s="86"/>
      <c r="G417" s="85"/>
      <c r="H417" s="85"/>
      <c r="I417" s="87"/>
      <c r="J417" s="87"/>
      <c r="K417" s="87"/>
      <c r="L417" s="87"/>
      <c r="M417" s="116"/>
      <c r="N417" s="116"/>
      <c r="O417" s="116"/>
      <c r="P417" s="116"/>
      <c r="Q417" s="116"/>
      <c r="R417" s="86"/>
      <c r="S417" s="87"/>
      <c r="T417" s="87"/>
      <c r="U417" s="87"/>
      <c r="V417" s="87"/>
      <c r="W417" s="87"/>
      <c r="X417" s="87"/>
      <c r="Y417" s="84"/>
      <c r="Z417" s="86"/>
      <c r="AA417" s="86"/>
    </row>
    <row r="418" spans="3:24" ht="39.75" customHeight="1">
      <c r="C418" s="83"/>
      <c r="D418" s="84"/>
      <c r="E418" s="85"/>
      <c r="F418" s="86"/>
      <c r="G418" s="85"/>
      <c r="H418" s="85"/>
      <c r="I418" s="87"/>
      <c r="J418" s="87"/>
      <c r="K418" s="87"/>
      <c r="L418" s="87"/>
      <c r="M418" s="116"/>
      <c r="N418" s="116"/>
      <c r="O418" s="116"/>
      <c r="P418" s="116"/>
      <c r="Q418" s="116"/>
      <c r="R418" s="86"/>
      <c r="S418" s="87"/>
      <c r="T418" s="87"/>
      <c r="U418" s="87"/>
      <c r="V418" s="87"/>
      <c r="W418" s="87"/>
      <c r="X418" s="87"/>
    </row>
    <row r="419" spans="3:24" ht="15">
      <c r="C419" s="83"/>
      <c r="D419" s="84"/>
      <c r="E419" s="85"/>
      <c r="F419" s="86"/>
      <c r="G419" s="85"/>
      <c r="H419" s="85"/>
      <c r="I419" s="87"/>
      <c r="J419" s="87"/>
      <c r="K419" s="87"/>
      <c r="L419" s="87"/>
      <c r="M419" s="116"/>
      <c r="N419" s="116"/>
      <c r="O419" s="116"/>
      <c r="P419" s="116"/>
      <c r="Q419" s="116"/>
      <c r="R419" s="86"/>
      <c r="S419" s="87"/>
      <c r="T419" s="87"/>
      <c r="U419" s="87"/>
      <c r="V419" s="87"/>
      <c r="W419" s="87"/>
      <c r="X419" s="87"/>
    </row>
    <row r="420" spans="3:24" ht="15">
      <c r="C420" s="83"/>
      <c r="D420" s="84"/>
      <c r="E420" s="85"/>
      <c r="F420" s="86"/>
      <c r="G420" s="85"/>
      <c r="H420" s="85"/>
      <c r="I420" s="87"/>
      <c r="J420" s="87"/>
      <c r="K420" s="87"/>
      <c r="L420" s="87"/>
      <c r="M420" s="116"/>
      <c r="N420" s="116"/>
      <c r="O420" s="116"/>
      <c r="P420" s="116"/>
      <c r="Q420" s="116"/>
      <c r="R420" s="86"/>
      <c r="S420" s="87"/>
      <c r="T420" s="87"/>
      <c r="U420" s="87"/>
      <c r="V420" s="87"/>
      <c r="W420" s="87"/>
      <c r="X420" s="87"/>
    </row>
    <row r="421" spans="3:24" ht="15">
      <c r="C421" s="83"/>
      <c r="D421" s="84"/>
      <c r="E421" s="85"/>
      <c r="F421" s="86"/>
      <c r="G421" s="85"/>
      <c r="H421" s="85"/>
      <c r="I421" s="87"/>
      <c r="J421" s="87"/>
      <c r="K421" s="87"/>
      <c r="L421" s="87"/>
      <c r="M421" s="116"/>
      <c r="N421" s="116"/>
      <c r="O421" s="116"/>
      <c r="P421" s="116"/>
      <c r="Q421" s="116"/>
      <c r="R421" s="86"/>
      <c r="S421" s="87"/>
      <c r="T421" s="87"/>
      <c r="U421" s="87"/>
      <c r="V421" s="87"/>
      <c r="W421" s="87"/>
      <c r="X421" s="87"/>
    </row>
    <row r="422" spans="3:24" ht="15">
      <c r="C422" s="83"/>
      <c r="D422" s="84"/>
      <c r="E422" s="85"/>
      <c r="F422" s="86"/>
      <c r="G422" s="85"/>
      <c r="H422" s="85"/>
      <c r="I422" s="87"/>
      <c r="J422" s="87"/>
      <c r="K422" s="87"/>
      <c r="L422" s="87"/>
      <c r="M422" s="116"/>
      <c r="N422" s="116"/>
      <c r="O422" s="116"/>
      <c r="P422" s="116"/>
      <c r="Q422" s="116"/>
      <c r="R422" s="86"/>
      <c r="S422" s="87"/>
      <c r="T422" s="87"/>
      <c r="U422" s="87"/>
      <c r="V422" s="87"/>
      <c r="W422" s="87"/>
      <c r="X422" s="87"/>
    </row>
    <row r="423" spans="3:24" ht="15">
      <c r="C423" s="83"/>
      <c r="D423" s="84"/>
      <c r="E423" s="85"/>
      <c r="F423" s="86"/>
      <c r="G423" s="85"/>
      <c r="H423" s="85"/>
      <c r="I423" s="87"/>
      <c r="J423" s="87"/>
      <c r="K423" s="87"/>
      <c r="L423" s="87"/>
      <c r="M423" s="116"/>
      <c r="N423" s="116"/>
      <c r="O423" s="116"/>
      <c r="P423" s="116"/>
      <c r="Q423" s="116"/>
      <c r="R423" s="86"/>
      <c r="S423" s="87"/>
      <c r="T423" s="87"/>
      <c r="U423" s="87"/>
      <c r="V423" s="87"/>
      <c r="W423" s="87"/>
      <c r="X423" s="87"/>
    </row>
    <row r="424" spans="3:24" ht="15">
      <c r="C424" s="83"/>
      <c r="D424" s="84"/>
      <c r="E424" s="85"/>
      <c r="F424" s="86"/>
      <c r="G424" s="85"/>
      <c r="H424" s="85"/>
      <c r="I424" s="87"/>
      <c r="J424" s="87"/>
      <c r="K424" s="87"/>
      <c r="L424" s="87"/>
      <c r="M424" s="116"/>
      <c r="N424" s="116"/>
      <c r="O424" s="116"/>
      <c r="P424" s="116"/>
      <c r="Q424" s="116"/>
      <c r="R424" s="86"/>
      <c r="S424" s="87"/>
      <c r="T424" s="87"/>
      <c r="U424" s="87"/>
      <c r="V424" s="87"/>
      <c r="W424" s="87"/>
      <c r="X424" s="87"/>
    </row>
    <row r="425" spans="3:24" ht="15">
      <c r="C425" s="83"/>
      <c r="D425" s="84"/>
      <c r="E425" s="85"/>
      <c r="F425" s="86"/>
      <c r="G425" s="85"/>
      <c r="H425" s="85"/>
      <c r="I425" s="87"/>
      <c r="J425" s="87"/>
      <c r="K425" s="87"/>
      <c r="L425" s="87"/>
      <c r="M425" s="116"/>
      <c r="N425" s="116"/>
      <c r="O425" s="116"/>
      <c r="P425" s="116"/>
      <c r="Q425" s="116"/>
      <c r="R425" s="86"/>
      <c r="S425" s="87"/>
      <c r="T425" s="87"/>
      <c r="U425" s="87"/>
      <c r="V425" s="87"/>
      <c r="W425" s="87"/>
      <c r="X425" s="87"/>
    </row>
    <row r="426" spans="3:24" ht="15">
      <c r="C426" s="83"/>
      <c r="D426" s="84"/>
      <c r="E426" s="85"/>
      <c r="F426" s="86"/>
      <c r="G426" s="85"/>
      <c r="H426" s="85"/>
      <c r="I426" s="87"/>
      <c r="J426" s="87"/>
      <c r="K426" s="87"/>
      <c r="L426" s="87"/>
      <c r="M426" s="116"/>
      <c r="N426" s="116"/>
      <c r="O426" s="116"/>
      <c r="P426" s="116"/>
      <c r="Q426" s="116"/>
      <c r="R426" s="86"/>
      <c r="S426" s="87"/>
      <c r="T426" s="87"/>
      <c r="U426" s="87"/>
      <c r="V426" s="87"/>
      <c r="W426" s="87"/>
      <c r="X426" s="87"/>
    </row>
    <row r="427" spans="3:24" ht="15">
      <c r="C427" s="83"/>
      <c r="D427" s="84"/>
      <c r="E427" s="85"/>
      <c r="F427" s="86"/>
      <c r="G427" s="85"/>
      <c r="H427" s="85"/>
      <c r="I427" s="87"/>
      <c r="J427" s="87"/>
      <c r="K427" s="87"/>
      <c r="L427" s="87"/>
      <c r="M427" s="116"/>
      <c r="N427" s="116"/>
      <c r="O427" s="116"/>
      <c r="P427" s="116"/>
      <c r="Q427" s="116"/>
      <c r="R427" s="86"/>
      <c r="S427" s="87"/>
      <c r="T427" s="87"/>
      <c r="U427" s="87"/>
      <c r="V427" s="87"/>
      <c r="W427" s="87"/>
      <c r="X427" s="87"/>
    </row>
    <row r="428" spans="3:24" ht="15">
      <c r="C428" s="83"/>
      <c r="D428" s="84"/>
      <c r="E428" s="85"/>
      <c r="F428" s="86"/>
      <c r="G428" s="85"/>
      <c r="H428" s="85"/>
      <c r="I428" s="87"/>
      <c r="J428" s="87"/>
      <c r="K428" s="87"/>
      <c r="L428" s="87"/>
      <c r="M428" s="116"/>
      <c r="N428" s="116"/>
      <c r="O428" s="116"/>
      <c r="P428" s="116"/>
      <c r="Q428" s="116"/>
      <c r="R428" s="86"/>
      <c r="S428" s="87"/>
      <c r="T428" s="87"/>
      <c r="U428" s="87"/>
      <c r="V428" s="87"/>
      <c r="W428" s="87"/>
      <c r="X428" s="87"/>
    </row>
    <row r="429" spans="3:24" ht="15">
      <c r="C429" s="83"/>
      <c r="D429" s="84"/>
      <c r="E429" s="85"/>
      <c r="F429" s="86"/>
      <c r="G429" s="85"/>
      <c r="H429" s="85"/>
      <c r="I429" s="87"/>
      <c r="J429" s="87"/>
      <c r="K429" s="87"/>
      <c r="L429" s="87"/>
      <c r="M429" s="116"/>
      <c r="N429" s="116"/>
      <c r="O429" s="116"/>
      <c r="P429" s="116"/>
      <c r="Q429" s="116"/>
      <c r="R429" s="86"/>
      <c r="S429" s="87"/>
      <c r="T429" s="87"/>
      <c r="U429" s="87"/>
      <c r="V429" s="87"/>
      <c r="W429" s="87"/>
      <c r="X429" s="87"/>
    </row>
    <row r="430" spans="3:24" ht="15">
      <c r="C430" s="83"/>
      <c r="D430" s="84"/>
      <c r="E430" s="85"/>
      <c r="F430" s="86"/>
      <c r="G430" s="85"/>
      <c r="H430" s="85"/>
      <c r="I430" s="87"/>
      <c r="J430" s="87"/>
      <c r="K430" s="87"/>
      <c r="L430" s="87"/>
      <c r="M430" s="116"/>
      <c r="N430" s="116"/>
      <c r="O430" s="116"/>
      <c r="P430" s="116"/>
      <c r="Q430" s="116"/>
      <c r="R430" s="86"/>
      <c r="S430" s="87"/>
      <c r="T430" s="87"/>
      <c r="U430" s="87"/>
      <c r="V430" s="87"/>
      <c r="W430" s="87"/>
      <c r="X430" s="87"/>
    </row>
    <row r="431" spans="3:24" ht="15">
      <c r="C431" s="83"/>
      <c r="D431" s="84"/>
      <c r="E431" s="85"/>
      <c r="F431" s="86"/>
      <c r="G431" s="85"/>
      <c r="H431" s="85"/>
      <c r="I431" s="87"/>
      <c r="J431" s="87"/>
      <c r="K431" s="87"/>
      <c r="L431" s="87"/>
      <c r="M431" s="116"/>
      <c r="N431" s="116"/>
      <c r="O431" s="116"/>
      <c r="P431" s="116"/>
      <c r="Q431" s="116"/>
      <c r="R431" s="86"/>
      <c r="S431" s="87"/>
      <c r="T431" s="87"/>
      <c r="U431" s="87"/>
      <c r="V431" s="87"/>
      <c r="W431" s="87"/>
      <c r="X431" s="87"/>
    </row>
    <row r="432" spans="3:24" ht="15">
      <c r="C432" s="83"/>
      <c r="D432" s="84"/>
      <c r="E432" s="85"/>
      <c r="F432" s="86"/>
      <c r="G432" s="85"/>
      <c r="H432" s="85"/>
      <c r="I432" s="87"/>
      <c r="J432" s="87"/>
      <c r="K432" s="87"/>
      <c r="L432" s="87"/>
      <c r="M432" s="116"/>
      <c r="N432" s="116"/>
      <c r="O432" s="116"/>
      <c r="P432" s="116"/>
      <c r="Q432" s="116"/>
      <c r="R432" s="86"/>
      <c r="S432" s="87"/>
      <c r="T432" s="87"/>
      <c r="U432" s="87"/>
      <c r="V432" s="87"/>
      <c r="W432" s="87"/>
      <c r="X432" s="87"/>
    </row>
    <row r="433" spans="3:24" ht="15">
      <c r="C433" s="83"/>
      <c r="D433" s="84"/>
      <c r="E433" s="85"/>
      <c r="F433" s="86"/>
      <c r="G433" s="85"/>
      <c r="H433" s="85"/>
      <c r="I433" s="87"/>
      <c r="J433" s="87"/>
      <c r="K433" s="87"/>
      <c r="L433" s="87"/>
      <c r="M433" s="116"/>
      <c r="N433" s="116"/>
      <c r="O433" s="116"/>
      <c r="P433" s="116"/>
      <c r="Q433" s="116"/>
      <c r="R433" s="86"/>
      <c r="S433" s="87"/>
      <c r="T433" s="87"/>
      <c r="U433" s="87"/>
      <c r="V433" s="87"/>
      <c r="W433" s="87"/>
      <c r="X433" s="87"/>
    </row>
    <row r="434" spans="3:24" ht="15">
      <c r="C434" s="83"/>
      <c r="D434" s="84"/>
      <c r="E434" s="85"/>
      <c r="F434" s="86"/>
      <c r="G434" s="85"/>
      <c r="H434" s="85"/>
      <c r="I434" s="87"/>
      <c r="J434" s="87"/>
      <c r="K434" s="87"/>
      <c r="L434" s="87"/>
      <c r="M434" s="116"/>
      <c r="N434" s="116"/>
      <c r="O434" s="116"/>
      <c r="P434" s="116"/>
      <c r="Q434" s="116"/>
      <c r="R434" s="86"/>
      <c r="S434" s="87"/>
      <c r="T434" s="87"/>
      <c r="U434" s="87"/>
      <c r="V434" s="87"/>
      <c r="W434" s="87"/>
      <c r="X434" s="87"/>
    </row>
    <row r="435" spans="3:24" ht="15">
      <c r="C435" s="83"/>
      <c r="D435" s="84"/>
      <c r="E435" s="85"/>
      <c r="F435" s="86"/>
      <c r="G435" s="85"/>
      <c r="H435" s="85"/>
      <c r="I435" s="87"/>
      <c r="J435" s="87"/>
      <c r="K435" s="87"/>
      <c r="L435" s="87"/>
      <c r="M435" s="116"/>
      <c r="N435" s="116"/>
      <c r="O435" s="116"/>
      <c r="P435" s="116"/>
      <c r="Q435" s="116"/>
      <c r="R435" s="86"/>
      <c r="S435" s="87"/>
      <c r="T435" s="87"/>
      <c r="U435" s="87"/>
      <c r="V435" s="87"/>
      <c r="W435" s="87"/>
      <c r="X435" s="87"/>
    </row>
    <row r="436" spans="3:24" ht="15">
      <c r="C436" s="83"/>
      <c r="D436" s="84"/>
      <c r="E436" s="85"/>
      <c r="F436" s="86"/>
      <c r="G436" s="85"/>
      <c r="H436" s="85"/>
      <c r="I436" s="87"/>
      <c r="J436" s="87"/>
      <c r="K436" s="87"/>
      <c r="L436" s="87"/>
      <c r="M436" s="116"/>
      <c r="N436" s="116"/>
      <c r="O436" s="116"/>
      <c r="P436" s="116"/>
      <c r="Q436" s="116"/>
      <c r="R436" s="86"/>
      <c r="S436" s="87"/>
      <c r="T436" s="87"/>
      <c r="U436" s="87"/>
      <c r="V436" s="87"/>
      <c r="W436" s="87"/>
      <c r="X436" s="87"/>
    </row>
    <row r="437" spans="3:24" ht="15">
      <c r="C437" s="83"/>
      <c r="D437" s="84"/>
      <c r="E437" s="85"/>
      <c r="F437" s="86"/>
      <c r="G437" s="85"/>
      <c r="H437" s="85"/>
      <c r="I437" s="87"/>
      <c r="J437" s="87"/>
      <c r="K437" s="87"/>
      <c r="L437" s="87"/>
      <c r="M437" s="116"/>
      <c r="N437" s="116"/>
      <c r="O437" s="116"/>
      <c r="P437" s="116"/>
      <c r="Q437" s="116"/>
      <c r="R437" s="86"/>
      <c r="S437" s="87"/>
      <c r="T437" s="87"/>
      <c r="U437" s="87"/>
      <c r="V437" s="87"/>
      <c r="W437" s="87"/>
      <c r="X437" s="87"/>
    </row>
    <row r="438" spans="3:24" ht="15">
      <c r="C438" s="83"/>
      <c r="D438" s="84"/>
      <c r="E438" s="85"/>
      <c r="F438" s="86"/>
      <c r="G438" s="85"/>
      <c r="H438" s="85"/>
      <c r="I438" s="87"/>
      <c r="J438" s="87"/>
      <c r="K438" s="87"/>
      <c r="L438" s="87"/>
      <c r="M438" s="116"/>
      <c r="N438" s="116"/>
      <c r="O438" s="116"/>
      <c r="P438" s="116"/>
      <c r="Q438" s="116"/>
      <c r="R438" s="86"/>
      <c r="S438" s="87"/>
      <c r="T438" s="87"/>
      <c r="U438" s="87"/>
      <c r="V438" s="87"/>
      <c r="W438" s="87"/>
      <c r="X438" s="87"/>
    </row>
    <row r="439" spans="3:24" ht="15">
      <c r="C439" s="83"/>
      <c r="D439" s="84"/>
      <c r="E439" s="85"/>
      <c r="F439" s="86"/>
      <c r="G439" s="85"/>
      <c r="H439" s="85"/>
      <c r="I439" s="87"/>
      <c r="J439" s="87"/>
      <c r="K439" s="87"/>
      <c r="L439" s="87"/>
      <c r="M439" s="116"/>
      <c r="N439" s="116"/>
      <c r="O439" s="116"/>
      <c r="P439" s="116"/>
      <c r="Q439" s="116"/>
      <c r="R439" s="86"/>
      <c r="S439" s="87"/>
      <c r="T439" s="87"/>
      <c r="U439" s="87"/>
      <c r="V439" s="87"/>
      <c r="W439" s="87"/>
      <c r="X439" s="87"/>
    </row>
    <row r="440" spans="3:24" ht="15">
      <c r="C440" s="83"/>
      <c r="D440" s="84"/>
      <c r="E440" s="85"/>
      <c r="F440" s="86"/>
      <c r="G440" s="85"/>
      <c r="H440" s="85"/>
      <c r="I440" s="87"/>
      <c r="J440" s="87"/>
      <c r="K440" s="87"/>
      <c r="L440" s="87"/>
      <c r="M440" s="116"/>
      <c r="N440" s="116"/>
      <c r="O440" s="116"/>
      <c r="P440" s="116"/>
      <c r="Q440" s="116"/>
      <c r="R440" s="86"/>
      <c r="S440" s="87"/>
      <c r="T440" s="87"/>
      <c r="U440" s="87"/>
      <c r="V440" s="87"/>
      <c r="W440" s="87"/>
      <c r="X440" s="87"/>
    </row>
    <row r="441" spans="3:24" ht="15">
      <c r="C441" s="83"/>
      <c r="D441" s="84"/>
      <c r="E441" s="85"/>
      <c r="F441" s="86"/>
      <c r="G441" s="85"/>
      <c r="H441" s="85"/>
      <c r="I441" s="87"/>
      <c r="J441" s="87"/>
      <c r="K441" s="87"/>
      <c r="L441" s="87"/>
      <c r="M441" s="116"/>
      <c r="N441" s="116"/>
      <c r="O441" s="116"/>
      <c r="P441" s="116"/>
      <c r="Q441" s="116"/>
      <c r="R441" s="86"/>
      <c r="S441" s="87"/>
      <c r="T441" s="87"/>
      <c r="U441" s="87"/>
      <c r="V441" s="87"/>
      <c r="W441" s="87"/>
      <c r="X441" s="87"/>
    </row>
    <row r="442" spans="3:24" ht="15">
      <c r="C442" s="83"/>
      <c r="D442" s="84"/>
      <c r="E442" s="85"/>
      <c r="F442" s="86"/>
      <c r="G442" s="85"/>
      <c r="H442" s="85"/>
      <c r="I442" s="87"/>
      <c r="J442" s="87"/>
      <c r="K442" s="87"/>
      <c r="L442" s="87"/>
      <c r="M442" s="116"/>
      <c r="N442" s="116"/>
      <c r="O442" s="116"/>
      <c r="P442" s="116"/>
      <c r="Q442" s="116"/>
      <c r="R442" s="86"/>
      <c r="S442" s="87"/>
      <c r="T442" s="87"/>
      <c r="U442" s="87"/>
      <c r="V442" s="87"/>
      <c r="W442" s="87"/>
      <c r="X442" s="87"/>
    </row>
    <row r="443" spans="3:24" ht="15">
      <c r="C443" s="83"/>
      <c r="D443" s="84"/>
      <c r="E443" s="85"/>
      <c r="F443" s="86"/>
      <c r="G443" s="85"/>
      <c r="H443" s="85"/>
      <c r="I443" s="87"/>
      <c r="J443" s="87"/>
      <c r="K443" s="87"/>
      <c r="L443" s="87"/>
      <c r="M443" s="116"/>
      <c r="N443" s="116"/>
      <c r="O443" s="116"/>
      <c r="P443" s="116"/>
      <c r="Q443" s="116"/>
      <c r="R443" s="86"/>
      <c r="S443" s="87"/>
      <c r="T443" s="87"/>
      <c r="U443" s="87"/>
      <c r="V443" s="87"/>
      <c r="W443" s="87"/>
      <c r="X443" s="87"/>
    </row>
    <row r="444" spans="3:24" ht="15">
      <c r="C444" s="83"/>
      <c r="D444" s="84"/>
      <c r="E444" s="85"/>
      <c r="F444" s="86"/>
      <c r="G444" s="85"/>
      <c r="H444" s="85"/>
      <c r="I444" s="87"/>
      <c r="J444" s="87"/>
      <c r="K444" s="87"/>
      <c r="L444" s="87"/>
      <c r="M444" s="116"/>
      <c r="N444" s="116"/>
      <c r="O444" s="116"/>
      <c r="P444" s="116"/>
      <c r="Q444" s="116"/>
      <c r="R444" s="86"/>
      <c r="S444" s="87"/>
      <c r="T444" s="87"/>
      <c r="U444" s="87"/>
      <c r="V444" s="87"/>
      <c r="W444" s="87"/>
      <c r="X444" s="87"/>
    </row>
    <row r="445" spans="3:24" ht="15">
      <c r="C445" s="83"/>
      <c r="D445" s="84"/>
      <c r="E445" s="85"/>
      <c r="F445" s="86"/>
      <c r="G445" s="85"/>
      <c r="H445" s="85"/>
      <c r="I445" s="87"/>
      <c r="J445" s="87"/>
      <c r="K445" s="87"/>
      <c r="L445" s="87"/>
      <c r="M445" s="116"/>
      <c r="N445" s="116"/>
      <c r="O445" s="116"/>
      <c r="P445" s="116"/>
      <c r="Q445" s="116"/>
      <c r="R445" s="86"/>
      <c r="S445" s="87"/>
      <c r="T445" s="87"/>
      <c r="U445" s="87"/>
      <c r="V445" s="87"/>
      <c r="W445" s="87"/>
      <c r="X445" s="87"/>
    </row>
    <row r="446" spans="3:24" ht="15">
      <c r="C446" s="83"/>
      <c r="D446" s="84"/>
      <c r="E446" s="85"/>
      <c r="F446" s="86"/>
      <c r="G446" s="85"/>
      <c r="H446" s="85"/>
      <c r="I446" s="87"/>
      <c r="J446" s="87"/>
      <c r="K446" s="87"/>
      <c r="L446" s="87"/>
      <c r="M446" s="116"/>
      <c r="N446" s="116"/>
      <c r="O446" s="116"/>
      <c r="P446" s="116"/>
      <c r="Q446" s="116"/>
      <c r="R446" s="86"/>
      <c r="S446" s="87"/>
      <c r="T446" s="87"/>
      <c r="U446" s="87"/>
      <c r="V446" s="87"/>
      <c r="W446" s="87"/>
      <c r="X446" s="87"/>
    </row>
    <row r="447" spans="3:24" ht="15">
      <c r="C447" s="83"/>
      <c r="D447" s="84"/>
      <c r="E447" s="85"/>
      <c r="F447" s="86"/>
      <c r="G447" s="85"/>
      <c r="H447" s="85"/>
      <c r="I447" s="87"/>
      <c r="J447" s="87"/>
      <c r="K447" s="87"/>
      <c r="L447" s="87"/>
      <c r="M447" s="116"/>
      <c r="N447" s="116"/>
      <c r="O447" s="116"/>
      <c r="P447" s="116"/>
      <c r="Q447" s="116"/>
      <c r="R447" s="86"/>
      <c r="S447" s="87"/>
      <c r="T447" s="87"/>
      <c r="U447" s="87"/>
      <c r="V447" s="87"/>
      <c r="W447" s="87"/>
      <c r="X447" s="87"/>
    </row>
    <row r="448" spans="3:24" ht="15">
      <c r="C448" s="83"/>
      <c r="D448" s="84"/>
      <c r="E448" s="85"/>
      <c r="F448" s="86"/>
      <c r="G448" s="85"/>
      <c r="H448" s="85"/>
      <c r="I448" s="87"/>
      <c r="J448" s="87"/>
      <c r="K448" s="87"/>
      <c r="L448" s="87"/>
      <c r="M448" s="116"/>
      <c r="N448" s="116"/>
      <c r="O448" s="116"/>
      <c r="P448" s="116"/>
      <c r="Q448" s="116"/>
      <c r="R448" s="86"/>
      <c r="S448" s="87"/>
      <c r="T448" s="87"/>
      <c r="U448" s="87"/>
      <c r="V448" s="87"/>
      <c r="W448" s="87"/>
      <c r="X448" s="87"/>
    </row>
    <row r="449" spans="3:24" ht="15">
      <c r="C449" s="83"/>
      <c r="D449" s="84"/>
      <c r="E449" s="85"/>
      <c r="F449" s="86"/>
      <c r="G449" s="85"/>
      <c r="H449" s="85"/>
      <c r="I449" s="87"/>
      <c r="J449" s="87"/>
      <c r="K449" s="87"/>
      <c r="L449" s="87"/>
      <c r="M449" s="116"/>
      <c r="N449" s="116"/>
      <c r="O449" s="116"/>
      <c r="P449" s="116"/>
      <c r="Q449" s="116"/>
      <c r="R449" s="86"/>
      <c r="S449" s="87"/>
      <c r="T449" s="87"/>
      <c r="U449" s="87"/>
      <c r="V449" s="87"/>
      <c r="W449" s="87"/>
      <c r="X449" s="87"/>
    </row>
    <row r="450" spans="3:24" ht="15">
      <c r="C450" s="83"/>
      <c r="D450" s="84"/>
      <c r="E450" s="85"/>
      <c r="F450" s="86"/>
      <c r="G450" s="85"/>
      <c r="H450" s="85"/>
      <c r="I450" s="87"/>
      <c r="J450" s="87"/>
      <c r="K450" s="87"/>
      <c r="L450" s="87"/>
      <c r="M450" s="116"/>
      <c r="N450" s="116"/>
      <c r="O450" s="116"/>
      <c r="P450" s="116"/>
      <c r="Q450" s="116"/>
      <c r="R450" s="86"/>
      <c r="S450" s="87"/>
      <c r="T450" s="87"/>
      <c r="U450" s="87"/>
      <c r="V450" s="87"/>
      <c r="W450" s="87"/>
      <c r="X450" s="87"/>
    </row>
    <row r="451" spans="3:24" ht="15">
      <c r="C451" s="83"/>
      <c r="D451" s="84"/>
      <c r="E451" s="85"/>
      <c r="F451" s="86"/>
      <c r="G451" s="85"/>
      <c r="H451" s="85"/>
      <c r="I451" s="87"/>
      <c r="J451" s="87"/>
      <c r="K451" s="87"/>
      <c r="L451" s="87"/>
      <c r="M451" s="116"/>
      <c r="N451" s="116"/>
      <c r="O451" s="116"/>
      <c r="P451" s="116"/>
      <c r="Q451" s="116"/>
      <c r="R451" s="86"/>
      <c r="S451" s="87"/>
      <c r="T451" s="87"/>
      <c r="U451" s="87"/>
      <c r="V451" s="87"/>
      <c r="W451" s="87"/>
      <c r="X451" s="87"/>
    </row>
    <row r="452" spans="3:24" ht="15">
      <c r="C452" s="83"/>
      <c r="D452" s="84"/>
      <c r="E452" s="85"/>
      <c r="F452" s="86"/>
      <c r="G452" s="85"/>
      <c r="H452" s="85"/>
      <c r="I452" s="87"/>
      <c r="J452" s="87"/>
      <c r="K452" s="87"/>
      <c r="L452" s="87"/>
      <c r="M452" s="116"/>
      <c r="N452" s="116"/>
      <c r="O452" s="116"/>
      <c r="P452" s="116"/>
      <c r="Q452" s="116"/>
      <c r="R452" s="86"/>
      <c r="S452" s="87"/>
      <c r="T452" s="87"/>
      <c r="U452" s="87"/>
      <c r="V452" s="87"/>
      <c r="W452" s="87"/>
      <c r="X452" s="87"/>
    </row>
    <row r="453" spans="3:24" ht="15">
      <c r="C453" s="83"/>
      <c r="D453" s="84"/>
      <c r="E453" s="85"/>
      <c r="F453" s="86"/>
      <c r="G453" s="85"/>
      <c r="H453" s="85"/>
      <c r="I453" s="87"/>
      <c r="J453" s="87"/>
      <c r="K453" s="87"/>
      <c r="L453" s="87"/>
      <c r="M453" s="116"/>
      <c r="N453" s="116"/>
      <c r="O453" s="116"/>
      <c r="P453" s="116"/>
      <c r="Q453" s="116"/>
      <c r="R453" s="86"/>
      <c r="S453" s="87"/>
      <c r="T453" s="87"/>
      <c r="U453" s="87"/>
      <c r="V453" s="87"/>
      <c r="W453" s="87"/>
      <c r="X453" s="87"/>
    </row>
    <row r="454" spans="3:24" ht="15">
      <c r="C454" s="83"/>
      <c r="D454" s="84"/>
      <c r="E454" s="85"/>
      <c r="F454" s="86"/>
      <c r="G454" s="85"/>
      <c r="H454" s="85"/>
      <c r="I454" s="87"/>
      <c r="J454" s="87"/>
      <c r="K454" s="87"/>
      <c r="L454" s="87"/>
      <c r="M454" s="116"/>
      <c r="N454" s="116"/>
      <c r="O454" s="116"/>
      <c r="P454" s="116"/>
      <c r="Q454" s="116"/>
      <c r="R454" s="86"/>
      <c r="S454" s="87"/>
      <c r="T454" s="87"/>
      <c r="U454" s="87"/>
      <c r="V454" s="87"/>
      <c r="W454" s="87"/>
      <c r="X454" s="87"/>
    </row>
    <row r="455" spans="3:24" ht="15">
      <c r="C455" s="83"/>
      <c r="D455" s="84"/>
      <c r="E455" s="85"/>
      <c r="F455" s="86"/>
      <c r="G455" s="85"/>
      <c r="H455" s="85"/>
      <c r="I455" s="87"/>
      <c r="J455" s="87"/>
      <c r="K455" s="87"/>
      <c r="L455" s="87"/>
      <c r="M455" s="116"/>
      <c r="N455" s="116"/>
      <c r="O455" s="116"/>
      <c r="P455" s="116"/>
      <c r="Q455" s="116"/>
      <c r="R455" s="86"/>
      <c r="S455" s="87"/>
      <c r="T455" s="87"/>
      <c r="U455" s="87"/>
      <c r="V455" s="87"/>
      <c r="W455" s="87"/>
      <c r="X455" s="87"/>
    </row>
    <row r="456" spans="3:24" ht="15">
      <c r="C456" s="83"/>
      <c r="D456" s="84"/>
      <c r="E456" s="85"/>
      <c r="F456" s="86"/>
      <c r="G456" s="85"/>
      <c r="H456" s="85"/>
      <c r="I456" s="87"/>
      <c r="J456" s="87"/>
      <c r="K456" s="87"/>
      <c r="L456" s="87"/>
      <c r="M456" s="116"/>
      <c r="N456" s="116"/>
      <c r="O456" s="116"/>
      <c r="P456" s="116"/>
      <c r="Q456" s="116"/>
      <c r="R456" s="86"/>
      <c r="S456" s="87"/>
      <c r="T456" s="87"/>
      <c r="U456" s="87"/>
      <c r="V456" s="87"/>
      <c r="W456" s="87"/>
      <c r="X456" s="87"/>
    </row>
    <row r="457" spans="3:24" ht="15">
      <c r="C457" s="83"/>
      <c r="D457" s="84"/>
      <c r="E457" s="85"/>
      <c r="F457" s="86"/>
      <c r="G457" s="85"/>
      <c r="H457" s="85"/>
      <c r="I457" s="87"/>
      <c r="J457" s="87"/>
      <c r="K457" s="87"/>
      <c r="L457" s="87"/>
      <c r="M457" s="116"/>
      <c r="N457" s="116"/>
      <c r="O457" s="116"/>
      <c r="P457" s="116"/>
      <c r="Q457" s="116"/>
      <c r="R457" s="86"/>
      <c r="S457" s="87"/>
      <c r="T457" s="87"/>
      <c r="U457" s="87"/>
      <c r="V457" s="87"/>
      <c r="W457" s="87"/>
      <c r="X457" s="87"/>
    </row>
    <row r="458" spans="3:24" ht="15">
      <c r="C458" s="83"/>
      <c r="D458" s="84"/>
      <c r="E458" s="85"/>
      <c r="F458" s="86"/>
      <c r="G458" s="85"/>
      <c r="H458" s="85"/>
      <c r="I458" s="87"/>
      <c r="J458" s="87"/>
      <c r="K458" s="87"/>
      <c r="L458" s="87"/>
      <c r="M458" s="116"/>
      <c r="N458" s="116"/>
      <c r="O458" s="116"/>
      <c r="P458" s="116"/>
      <c r="Q458" s="116"/>
      <c r="R458" s="86"/>
      <c r="S458" s="87"/>
      <c r="T458" s="87"/>
      <c r="U458" s="87"/>
      <c r="V458" s="87"/>
      <c r="W458" s="87"/>
      <c r="X458" s="87"/>
    </row>
    <row r="459" spans="3:24" ht="15">
      <c r="C459" s="83"/>
      <c r="D459" s="84"/>
      <c r="E459" s="85"/>
      <c r="F459" s="86"/>
      <c r="G459" s="85"/>
      <c r="H459" s="85"/>
      <c r="I459" s="87"/>
      <c r="J459" s="87"/>
      <c r="K459" s="87"/>
      <c r="L459" s="87"/>
      <c r="M459" s="116"/>
      <c r="N459" s="116"/>
      <c r="O459" s="116"/>
      <c r="P459" s="116"/>
      <c r="Q459" s="116"/>
      <c r="R459" s="86"/>
      <c r="S459" s="87"/>
      <c r="T459" s="87"/>
      <c r="U459" s="87"/>
      <c r="V459" s="87"/>
      <c r="W459" s="87"/>
      <c r="X459" s="87"/>
    </row>
    <row r="460" spans="3:24" ht="15">
      <c r="C460" s="83"/>
      <c r="D460" s="84"/>
      <c r="E460" s="85"/>
      <c r="F460" s="86"/>
      <c r="G460" s="85"/>
      <c r="H460" s="85"/>
      <c r="I460" s="87"/>
      <c r="J460" s="87"/>
      <c r="K460" s="87"/>
      <c r="L460" s="87"/>
      <c r="M460" s="116"/>
      <c r="N460" s="116"/>
      <c r="O460" s="116"/>
      <c r="P460" s="116"/>
      <c r="Q460" s="116"/>
      <c r="R460" s="86"/>
      <c r="S460" s="87"/>
      <c r="T460" s="87"/>
      <c r="U460" s="87"/>
      <c r="V460" s="87"/>
      <c r="W460" s="87"/>
      <c r="X460" s="87"/>
    </row>
    <row r="461" spans="3:24" ht="15">
      <c r="C461" s="83"/>
      <c r="D461" s="84"/>
      <c r="E461" s="85"/>
      <c r="F461" s="86"/>
      <c r="G461" s="85"/>
      <c r="H461" s="85"/>
      <c r="I461" s="87"/>
      <c r="J461" s="87"/>
      <c r="K461" s="87"/>
      <c r="L461" s="87"/>
      <c r="M461" s="116"/>
      <c r="N461" s="116"/>
      <c r="O461" s="116"/>
      <c r="P461" s="116"/>
      <c r="Q461" s="116"/>
      <c r="R461" s="86"/>
      <c r="S461" s="87"/>
      <c r="T461" s="87"/>
      <c r="U461" s="87"/>
      <c r="V461" s="87"/>
      <c r="W461" s="87"/>
      <c r="X461" s="87"/>
    </row>
    <row r="462" spans="3:24" ht="15">
      <c r="C462" s="83"/>
      <c r="D462" s="84"/>
      <c r="E462" s="85"/>
      <c r="F462" s="86"/>
      <c r="G462" s="85"/>
      <c r="H462" s="85"/>
      <c r="I462" s="87"/>
      <c r="J462" s="87"/>
      <c r="K462" s="87"/>
      <c r="L462" s="87"/>
      <c r="M462" s="116"/>
      <c r="N462" s="116"/>
      <c r="O462" s="116"/>
      <c r="P462" s="116"/>
      <c r="Q462" s="116"/>
      <c r="R462" s="86"/>
      <c r="S462" s="87"/>
      <c r="T462" s="87"/>
      <c r="U462" s="87"/>
      <c r="V462" s="87"/>
      <c r="W462" s="87"/>
      <c r="X462" s="87"/>
    </row>
    <row r="463" spans="3:24" ht="15">
      <c r="C463" s="83"/>
      <c r="D463" s="84"/>
      <c r="E463" s="85"/>
      <c r="F463" s="86"/>
      <c r="G463" s="85"/>
      <c r="H463" s="85"/>
      <c r="I463" s="87"/>
      <c r="J463" s="87"/>
      <c r="K463" s="87"/>
      <c r="L463" s="87"/>
      <c r="M463" s="116"/>
      <c r="N463" s="116"/>
      <c r="O463" s="116"/>
      <c r="P463" s="116"/>
      <c r="Q463" s="116"/>
      <c r="R463" s="86"/>
      <c r="S463" s="87"/>
      <c r="T463" s="87"/>
      <c r="U463" s="87"/>
      <c r="V463" s="87"/>
      <c r="W463" s="87"/>
      <c r="X463" s="87"/>
    </row>
    <row r="464" spans="3:24" ht="15">
      <c r="C464" s="83"/>
      <c r="D464" s="84"/>
      <c r="E464" s="85"/>
      <c r="F464" s="86"/>
      <c r="G464" s="85"/>
      <c r="H464" s="85"/>
      <c r="I464" s="87"/>
      <c r="J464" s="87"/>
      <c r="K464" s="87"/>
      <c r="L464" s="87"/>
      <c r="M464" s="116"/>
      <c r="N464" s="116"/>
      <c r="O464" s="116"/>
      <c r="P464" s="116"/>
      <c r="Q464" s="116"/>
      <c r="R464" s="86"/>
      <c r="S464" s="87"/>
      <c r="T464" s="87"/>
      <c r="U464" s="87"/>
      <c r="V464" s="87"/>
      <c r="W464" s="87"/>
      <c r="X464" s="87"/>
    </row>
    <row r="465" spans="3:24" ht="15">
      <c r="C465" s="83"/>
      <c r="D465" s="84"/>
      <c r="E465" s="85"/>
      <c r="F465" s="86"/>
      <c r="G465" s="85"/>
      <c r="H465" s="85"/>
      <c r="I465" s="87"/>
      <c r="J465" s="87"/>
      <c r="K465" s="87"/>
      <c r="L465" s="87"/>
      <c r="M465" s="116"/>
      <c r="N465" s="116"/>
      <c r="O465" s="116"/>
      <c r="P465" s="116"/>
      <c r="Q465" s="116"/>
      <c r="R465" s="86"/>
      <c r="S465" s="87"/>
      <c r="T465" s="87"/>
      <c r="U465" s="87"/>
      <c r="V465" s="87"/>
      <c r="W465" s="87"/>
      <c r="X465" s="87"/>
    </row>
    <row r="466" spans="3:24" ht="15">
      <c r="C466" s="83"/>
      <c r="D466" s="84"/>
      <c r="E466" s="85"/>
      <c r="F466" s="86"/>
      <c r="G466" s="85"/>
      <c r="H466" s="85"/>
      <c r="I466" s="87"/>
      <c r="J466" s="87"/>
      <c r="K466" s="87"/>
      <c r="L466" s="87"/>
      <c r="M466" s="116"/>
      <c r="N466" s="116"/>
      <c r="O466" s="116"/>
      <c r="P466" s="116"/>
      <c r="Q466" s="116"/>
      <c r="R466" s="86"/>
      <c r="S466" s="87"/>
      <c r="T466" s="87"/>
      <c r="U466" s="87"/>
      <c r="V466" s="87"/>
      <c r="W466" s="87"/>
      <c r="X466" s="87"/>
    </row>
    <row r="467" spans="3:24" ht="15">
      <c r="C467" s="83"/>
      <c r="D467" s="84"/>
      <c r="E467" s="85"/>
      <c r="F467" s="86"/>
      <c r="G467" s="85"/>
      <c r="H467" s="85"/>
      <c r="I467" s="87"/>
      <c r="J467" s="87"/>
      <c r="K467" s="87"/>
      <c r="L467" s="87"/>
      <c r="M467" s="116"/>
      <c r="N467" s="116"/>
      <c r="O467" s="116"/>
      <c r="P467" s="116"/>
      <c r="Q467" s="116"/>
      <c r="R467" s="86"/>
      <c r="S467" s="87"/>
      <c r="T467" s="87"/>
      <c r="U467" s="87"/>
      <c r="V467" s="87"/>
      <c r="W467" s="87"/>
      <c r="X467" s="87"/>
    </row>
    <row r="468" spans="3:24" ht="15">
      <c r="C468" s="83"/>
      <c r="D468" s="84"/>
      <c r="E468" s="85"/>
      <c r="F468" s="86"/>
      <c r="G468" s="85"/>
      <c r="H468" s="85"/>
      <c r="I468" s="87"/>
      <c r="J468" s="87"/>
      <c r="K468" s="87"/>
      <c r="L468" s="87"/>
      <c r="M468" s="116"/>
      <c r="N468" s="116"/>
      <c r="O468" s="116"/>
      <c r="P468" s="116"/>
      <c r="Q468" s="116"/>
      <c r="R468" s="86"/>
      <c r="S468" s="87"/>
      <c r="T468" s="87"/>
      <c r="U468" s="87"/>
      <c r="V468" s="87"/>
      <c r="W468" s="87"/>
      <c r="X468" s="87"/>
    </row>
    <row r="469" spans="3:24" ht="15">
      <c r="C469" s="83"/>
      <c r="D469" s="84"/>
      <c r="E469" s="85"/>
      <c r="F469" s="86"/>
      <c r="G469" s="85"/>
      <c r="H469" s="85"/>
      <c r="I469" s="87"/>
      <c r="J469" s="87"/>
      <c r="K469" s="87"/>
      <c r="L469" s="87"/>
      <c r="M469" s="116"/>
      <c r="N469" s="116"/>
      <c r="O469" s="116"/>
      <c r="P469" s="116"/>
      <c r="Q469" s="116"/>
      <c r="R469" s="86"/>
      <c r="S469" s="87"/>
      <c r="T469" s="87"/>
      <c r="U469" s="87"/>
      <c r="V469" s="87"/>
      <c r="W469" s="87"/>
      <c r="X469" s="87"/>
    </row>
    <row r="470" spans="3:24" ht="15">
      <c r="C470" s="83"/>
      <c r="D470" s="84"/>
      <c r="E470" s="85"/>
      <c r="F470" s="86"/>
      <c r="G470" s="85"/>
      <c r="H470" s="85"/>
      <c r="I470" s="87"/>
      <c r="J470" s="87"/>
      <c r="K470" s="87"/>
      <c r="L470" s="87"/>
      <c r="M470" s="116"/>
      <c r="N470" s="116"/>
      <c r="O470" s="116"/>
      <c r="P470" s="116"/>
      <c r="Q470" s="116"/>
      <c r="R470" s="86"/>
      <c r="S470" s="87"/>
      <c r="T470" s="87"/>
      <c r="U470" s="87"/>
      <c r="V470" s="87"/>
      <c r="W470" s="87"/>
      <c r="X470" s="87"/>
    </row>
  </sheetData>
  <sheetProtection/>
  <mergeCells count="7">
    <mergeCell ref="C43:W43"/>
    <mergeCell ref="C407:T407"/>
    <mergeCell ref="C6:AB6"/>
    <mergeCell ref="AA407:AB407"/>
    <mergeCell ref="U407:W407"/>
    <mergeCell ref="C404:Z404"/>
    <mergeCell ref="C403:Z403"/>
  </mergeCells>
  <printOptions/>
  <pageMargins left="0.5118110236220472" right="0.1968503937007874" top="0.3937007874015748" bottom="0.35433070866141736" header="0.15748031496062992" footer="0.11811023622047245"/>
  <pageSetup fitToHeight="100" horizontalDpi="600" verticalDpi="600" orientation="portrait" paperSize="9" scale="60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pane ySplit="2" topLeftCell="BM27" activePane="bottomLeft" state="frozen"/>
      <selection pane="topLeft" activeCell="A1" sqref="A1"/>
      <selection pane="bottomLeft" activeCell="A1" sqref="A1:K1"/>
    </sheetView>
  </sheetViews>
  <sheetFormatPr defaultColWidth="9.00390625" defaultRowHeight="12.75"/>
  <cols>
    <col min="1" max="1" width="24.25390625" style="47" customWidth="1"/>
    <col min="2" max="2" width="11.75390625" style="47" customWidth="1"/>
    <col min="3" max="3" width="11.875" style="52" customWidth="1"/>
    <col min="4" max="4" width="8.00390625" style="49" customWidth="1"/>
    <col min="5" max="5" width="11.125" style="52" customWidth="1"/>
    <col min="6" max="6" width="8.125" style="49" customWidth="1"/>
    <col min="7" max="7" width="11.375" style="49" customWidth="1"/>
    <col min="8" max="8" width="11.25390625" style="49" customWidth="1"/>
    <col min="9" max="9" width="12.625" style="52" customWidth="1"/>
    <col min="10" max="10" width="11.00390625" style="52" customWidth="1"/>
    <col min="11" max="11" width="8.75390625" style="49" customWidth="1"/>
    <col min="12" max="16384" width="9.125" style="52" customWidth="1"/>
  </cols>
  <sheetData>
    <row r="1" spans="1:11" ht="48" customHeight="1">
      <c r="A1" s="361" t="s">
        <v>815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78.75">
      <c r="A2" s="100" t="s">
        <v>203</v>
      </c>
      <c r="B2" s="48" t="s">
        <v>814</v>
      </c>
      <c r="C2" s="48" t="s">
        <v>482</v>
      </c>
      <c r="D2" s="51" t="s">
        <v>484</v>
      </c>
      <c r="E2" s="48" t="s">
        <v>483</v>
      </c>
      <c r="F2" s="51" t="s">
        <v>487</v>
      </c>
      <c r="G2" s="95" t="s">
        <v>802</v>
      </c>
      <c r="H2" s="95" t="s">
        <v>364</v>
      </c>
      <c r="I2" s="48" t="s">
        <v>813</v>
      </c>
      <c r="J2" s="48" t="s">
        <v>486</v>
      </c>
      <c r="K2" s="51" t="s">
        <v>485</v>
      </c>
    </row>
    <row r="3" spans="1:11" ht="41.25">
      <c r="A3" s="54" t="s">
        <v>804</v>
      </c>
      <c r="B3" s="53">
        <f>SUM(B5:B6)</f>
        <v>7696</v>
      </c>
      <c r="C3" s="53">
        <f>SUM(C5:C6)</f>
        <v>7364</v>
      </c>
      <c r="D3" s="50">
        <f aca="true" t="shared" si="0" ref="D3:D19">C3/B3</f>
        <v>0.9568607068607069</v>
      </c>
      <c r="E3" s="53">
        <f>SUM(E5:E6)</f>
        <v>7056</v>
      </c>
      <c r="F3" s="50">
        <f aca="true" t="shared" si="1" ref="F3:F10">E3/C3</f>
        <v>0.9581749049429658</v>
      </c>
      <c r="G3" s="50"/>
      <c r="H3" s="50"/>
      <c r="I3" s="53">
        <f>SUM(I5:I6)</f>
        <v>6985</v>
      </c>
      <c r="J3" s="105"/>
      <c r="K3" s="50">
        <f>I3/E3</f>
        <v>0.989937641723356</v>
      </c>
    </row>
    <row r="4" spans="1:11" s="97" customFormat="1" ht="42.75">
      <c r="A4" s="98" t="s">
        <v>817</v>
      </c>
      <c r="B4" s="99">
        <v>7692</v>
      </c>
      <c r="C4" s="99">
        <v>7362.6</v>
      </c>
      <c r="D4" s="103">
        <f t="shared" si="0"/>
        <v>0.957176287051482</v>
      </c>
      <c r="E4" s="99">
        <v>7663</v>
      </c>
      <c r="F4" s="103">
        <f t="shared" si="1"/>
        <v>1.0408008040637817</v>
      </c>
      <c r="G4" s="103">
        <v>1.037</v>
      </c>
      <c r="H4" s="99">
        <v>4469.9</v>
      </c>
      <c r="I4" s="99"/>
      <c r="J4" s="105">
        <v>7660</v>
      </c>
      <c r="K4" s="101">
        <f>J4/E4</f>
        <v>0.999608508417069</v>
      </c>
    </row>
    <row r="5" spans="1:11" ht="30">
      <c r="A5" s="64" t="s">
        <v>690</v>
      </c>
      <c r="B5" s="53">
        <v>6226</v>
      </c>
      <c r="C5" s="53">
        <v>5744</v>
      </c>
      <c r="D5" s="50">
        <f t="shared" si="0"/>
        <v>0.9225827176357212</v>
      </c>
      <c r="E5" s="53">
        <v>5625</v>
      </c>
      <c r="F5" s="50">
        <f t="shared" si="1"/>
        <v>0.979282729805014</v>
      </c>
      <c r="G5" s="50"/>
      <c r="H5" s="50"/>
      <c r="I5" s="53">
        <v>5554</v>
      </c>
      <c r="J5" s="106"/>
      <c r="K5" s="50">
        <f>I5/E5</f>
        <v>0.9873777777777778</v>
      </c>
    </row>
    <row r="6" spans="1:11" ht="45">
      <c r="A6" s="64" t="s">
        <v>750</v>
      </c>
      <c r="B6" s="53">
        <v>1470</v>
      </c>
      <c r="C6" s="53">
        <v>1620</v>
      </c>
      <c r="D6" s="50">
        <f t="shared" si="0"/>
        <v>1.1020408163265305</v>
      </c>
      <c r="E6" s="53">
        <v>1431</v>
      </c>
      <c r="F6" s="50">
        <f t="shared" si="1"/>
        <v>0.8833333333333333</v>
      </c>
      <c r="G6" s="50"/>
      <c r="H6" s="50"/>
      <c r="I6" s="53">
        <v>1431</v>
      </c>
      <c r="J6" s="106"/>
      <c r="K6" s="50">
        <f>I6/E6</f>
        <v>1</v>
      </c>
    </row>
    <row r="7" spans="1:11" ht="41.25">
      <c r="A7" s="54" t="s">
        <v>805</v>
      </c>
      <c r="B7" s="53">
        <v>2330</v>
      </c>
      <c r="C7" s="53">
        <v>2032</v>
      </c>
      <c r="D7" s="50">
        <f t="shared" si="0"/>
        <v>0.8721030042918455</v>
      </c>
      <c r="E7" s="53">
        <f>SUM(E9:E10)</f>
        <v>2004</v>
      </c>
      <c r="F7" s="50">
        <f t="shared" si="1"/>
        <v>0.9862204724409449</v>
      </c>
      <c r="G7" s="50"/>
      <c r="H7" s="50"/>
      <c r="I7" s="53">
        <f>SUM(I9:I10)</f>
        <v>2004</v>
      </c>
      <c r="J7" s="105"/>
      <c r="K7" s="50">
        <f>I7/E7</f>
        <v>1</v>
      </c>
    </row>
    <row r="8" spans="1:11" ht="42.75">
      <c r="A8" s="98" t="s">
        <v>817</v>
      </c>
      <c r="B8" s="102">
        <v>2479.5</v>
      </c>
      <c r="C8" s="102">
        <v>2124.3</v>
      </c>
      <c r="D8" s="103">
        <f t="shared" si="0"/>
        <v>0.856745311554749</v>
      </c>
      <c r="E8" s="102">
        <v>2115</v>
      </c>
      <c r="F8" s="103">
        <f t="shared" si="1"/>
        <v>0.9956220872758084</v>
      </c>
      <c r="G8" s="103">
        <v>0.927</v>
      </c>
      <c r="H8" s="99">
        <v>1234.3</v>
      </c>
      <c r="I8" s="102"/>
      <c r="J8" s="105">
        <v>2115</v>
      </c>
      <c r="K8" s="101">
        <f>J8/E8</f>
        <v>1</v>
      </c>
    </row>
    <row r="9" spans="1:11" ht="45">
      <c r="A9" s="64" t="s">
        <v>750</v>
      </c>
      <c r="B9" s="53">
        <v>2300</v>
      </c>
      <c r="C9" s="53">
        <v>2002</v>
      </c>
      <c r="D9" s="50">
        <f t="shared" si="0"/>
        <v>0.8704347826086957</v>
      </c>
      <c r="E9" s="53">
        <v>1979</v>
      </c>
      <c r="F9" s="50">
        <f t="shared" si="1"/>
        <v>0.9885114885114885</v>
      </c>
      <c r="G9" s="50"/>
      <c r="H9" s="50"/>
      <c r="I9" s="53">
        <v>1979</v>
      </c>
      <c r="J9" s="106"/>
      <c r="K9" s="50">
        <f>I9/E9</f>
        <v>1</v>
      </c>
    </row>
    <row r="10" spans="1:11" ht="30">
      <c r="A10" s="64" t="s">
        <v>277</v>
      </c>
      <c r="B10" s="53">
        <v>30</v>
      </c>
      <c r="C10" s="53">
        <v>30</v>
      </c>
      <c r="D10" s="50">
        <f t="shared" si="0"/>
        <v>1</v>
      </c>
      <c r="E10" s="53">
        <v>25</v>
      </c>
      <c r="F10" s="50">
        <f t="shared" si="1"/>
        <v>0.8333333333333334</v>
      </c>
      <c r="G10" s="50"/>
      <c r="H10" s="50"/>
      <c r="I10" s="53">
        <v>25</v>
      </c>
      <c r="J10" s="106"/>
      <c r="K10" s="50">
        <f>I10/E10</f>
        <v>1</v>
      </c>
    </row>
    <row r="11" spans="1:11" ht="38.25">
      <c r="A11" s="96" t="s">
        <v>806</v>
      </c>
      <c r="B11" s="53"/>
      <c r="C11" s="53"/>
      <c r="D11" s="50"/>
      <c r="E11" s="53"/>
      <c r="F11" s="50"/>
      <c r="G11" s="50"/>
      <c r="H11" s="50"/>
      <c r="I11" s="53"/>
      <c r="J11" s="106"/>
      <c r="K11" s="50"/>
    </row>
    <row r="12" spans="1:11" ht="42.75">
      <c r="A12" s="98" t="s">
        <v>817</v>
      </c>
      <c r="B12" s="102">
        <v>95.9</v>
      </c>
      <c r="C12" s="102">
        <v>10.5</v>
      </c>
      <c r="D12" s="103">
        <f t="shared" si="0"/>
        <v>0.1094890510948905</v>
      </c>
      <c r="E12" s="102"/>
      <c r="F12" s="103"/>
      <c r="G12" s="103"/>
      <c r="H12" s="99"/>
      <c r="I12" s="102"/>
      <c r="J12" s="105"/>
      <c r="K12" s="103"/>
    </row>
    <row r="13" spans="1:11" ht="30">
      <c r="A13" s="64" t="s">
        <v>365</v>
      </c>
      <c r="B13" s="53"/>
      <c r="C13" s="53"/>
      <c r="D13" s="50"/>
      <c r="E13" s="53"/>
      <c r="F13" s="50"/>
      <c r="G13" s="50"/>
      <c r="H13" s="50"/>
      <c r="I13" s="53"/>
      <c r="J13" s="106"/>
      <c r="K13" s="50"/>
    </row>
    <row r="14" spans="1:11" ht="25.5">
      <c r="A14" s="54" t="s">
        <v>807</v>
      </c>
      <c r="B14" s="53"/>
      <c r="C14" s="53"/>
      <c r="D14" s="50"/>
      <c r="E14" s="53"/>
      <c r="F14" s="50"/>
      <c r="G14" s="50"/>
      <c r="H14" s="50"/>
      <c r="I14" s="53"/>
      <c r="J14" s="105"/>
      <c r="K14" s="50"/>
    </row>
    <row r="15" spans="1:11" ht="42.75">
      <c r="A15" s="98" t="s">
        <v>817</v>
      </c>
      <c r="B15" s="102">
        <v>7187</v>
      </c>
      <c r="C15" s="102">
        <v>6409</v>
      </c>
      <c r="D15" s="103">
        <f t="shared" si="0"/>
        <v>0.8917489912341728</v>
      </c>
      <c r="E15" s="102">
        <v>1977.4</v>
      </c>
      <c r="F15" s="103">
        <f>E15/C15</f>
        <v>0.3085348728350757</v>
      </c>
      <c r="G15" s="103">
        <v>0.291</v>
      </c>
      <c r="H15" s="99">
        <v>1153.5</v>
      </c>
      <c r="I15" s="102"/>
      <c r="J15" s="105">
        <v>1980</v>
      </c>
      <c r="K15" s="101">
        <f>J15/E15</f>
        <v>1.0013148578942044</v>
      </c>
    </row>
    <row r="16" spans="1:11" ht="25.5">
      <c r="A16" s="54" t="s">
        <v>818</v>
      </c>
      <c r="B16" s="53"/>
      <c r="C16" s="53"/>
      <c r="D16" s="50"/>
      <c r="E16" s="53"/>
      <c r="F16" s="50"/>
      <c r="G16" s="50"/>
      <c r="H16" s="50"/>
      <c r="I16" s="53"/>
      <c r="J16" s="105"/>
      <c r="K16" s="50"/>
    </row>
    <row r="17" spans="1:11" ht="28.5">
      <c r="A17" s="98" t="s">
        <v>803</v>
      </c>
      <c r="B17" s="102">
        <v>22075</v>
      </c>
      <c r="C17" s="102">
        <v>5049</v>
      </c>
      <c r="D17" s="103">
        <f t="shared" si="0"/>
        <v>0.2287202718006795</v>
      </c>
      <c r="E17" s="102">
        <v>4882.8</v>
      </c>
      <c r="F17" s="103">
        <f aca="true" t="shared" si="2" ref="F17:F23">E17/C17</f>
        <v>0.9670825906120024</v>
      </c>
      <c r="G17" s="103">
        <v>0.687</v>
      </c>
      <c r="H17" s="99">
        <v>2848.3</v>
      </c>
      <c r="I17" s="102"/>
      <c r="J17" s="105">
        <v>4880</v>
      </c>
      <c r="K17" s="101">
        <f>J17/E17</f>
        <v>0.9994265585319898</v>
      </c>
    </row>
    <row r="18" spans="1:11" ht="54">
      <c r="A18" s="54" t="s">
        <v>819</v>
      </c>
      <c r="B18" s="53">
        <v>20366</v>
      </c>
      <c r="C18" s="53">
        <v>15429</v>
      </c>
      <c r="D18" s="50">
        <f>C18/B18</f>
        <v>0.7575861730334872</v>
      </c>
      <c r="E18" s="53">
        <v>12410</v>
      </c>
      <c r="F18" s="50">
        <f t="shared" si="2"/>
        <v>0.8043295093654806</v>
      </c>
      <c r="G18" s="50"/>
      <c r="H18" s="99"/>
      <c r="I18" s="102"/>
      <c r="J18" s="105"/>
      <c r="K18" s="50"/>
    </row>
    <row r="19" spans="1:11" ht="42.75">
      <c r="A19" s="98" t="s">
        <v>817</v>
      </c>
      <c r="B19" s="102">
        <v>20822.7</v>
      </c>
      <c r="C19" s="102">
        <v>15563</v>
      </c>
      <c r="D19" s="103">
        <f t="shared" si="0"/>
        <v>0.7474054757548252</v>
      </c>
      <c r="E19" s="102">
        <v>6259</v>
      </c>
      <c r="F19" s="103">
        <f t="shared" si="2"/>
        <v>0.40217181777292293</v>
      </c>
      <c r="G19" s="103">
        <v>0.38</v>
      </c>
      <c r="H19" s="99">
        <v>3651</v>
      </c>
      <c r="I19" s="102"/>
      <c r="J19" s="105">
        <v>6260</v>
      </c>
      <c r="K19" s="101">
        <f>J19/E19</f>
        <v>1.000159769931299</v>
      </c>
    </row>
    <row r="20" spans="1:11" ht="30">
      <c r="A20" s="64" t="s">
        <v>398</v>
      </c>
      <c r="B20" s="53">
        <v>20366</v>
      </c>
      <c r="C20" s="53">
        <v>15429</v>
      </c>
      <c r="D20" s="50">
        <f>C20/B20</f>
        <v>0.7575861730334872</v>
      </c>
      <c r="E20" s="53">
        <v>12410</v>
      </c>
      <c r="F20" s="50">
        <f t="shared" si="2"/>
        <v>0.8043295093654806</v>
      </c>
      <c r="G20" s="50"/>
      <c r="H20" s="99"/>
      <c r="I20" s="53">
        <v>6960</v>
      </c>
      <c r="J20" s="106"/>
      <c r="K20" s="50">
        <f>I20/E20</f>
        <v>0.5608380338436745</v>
      </c>
    </row>
    <row r="21" spans="1:11" ht="54">
      <c r="A21" s="54" t="s">
        <v>820</v>
      </c>
      <c r="B21" s="53">
        <v>25430</v>
      </c>
      <c r="C21" s="53">
        <v>22304</v>
      </c>
      <c r="D21" s="50">
        <f>C21/B21</f>
        <v>0.877074321667322</v>
      </c>
      <c r="E21" s="53">
        <v>17940</v>
      </c>
      <c r="F21" s="50">
        <f t="shared" si="2"/>
        <v>0.8043400286944046</v>
      </c>
      <c r="G21" s="50"/>
      <c r="H21" s="99"/>
      <c r="I21" s="102"/>
      <c r="J21" s="105"/>
      <c r="K21" s="50"/>
    </row>
    <row r="22" spans="1:11" ht="42.75">
      <c r="A22" s="98" t="s">
        <v>817</v>
      </c>
      <c r="B22" s="102">
        <v>25430</v>
      </c>
      <c r="C22" s="102">
        <v>22304</v>
      </c>
      <c r="D22" s="103">
        <f>C22/B22</f>
        <v>0.877074321667322</v>
      </c>
      <c r="E22" s="102">
        <v>7870</v>
      </c>
      <c r="F22" s="103">
        <f t="shared" si="2"/>
        <v>0.352851506456241</v>
      </c>
      <c r="G22" s="103">
        <v>0.332</v>
      </c>
      <c r="H22" s="99">
        <v>4592.2</v>
      </c>
      <c r="I22" s="102"/>
      <c r="J22" s="105">
        <v>7900</v>
      </c>
      <c r="K22" s="101">
        <f>J22/E22</f>
        <v>1.0038119440914866</v>
      </c>
    </row>
    <row r="23" spans="1:11" ht="30">
      <c r="A23" s="64" t="s">
        <v>398</v>
      </c>
      <c r="B23" s="53">
        <v>25430</v>
      </c>
      <c r="C23" s="53">
        <v>22304</v>
      </c>
      <c r="D23" s="50">
        <f>C23/B23</f>
        <v>0.877074321667322</v>
      </c>
      <c r="E23" s="53">
        <v>17940</v>
      </c>
      <c r="F23" s="50">
        <f t="shared" si="2"/>
        <v>0.8043400286944046</v>
      </c>
      <c r="G23" s="50"/>
      <c r="H23" s="99"/>
      <c r="I23" s="53">
        <v>10060</v>
      </c>
      <c r="J23" s="106"/>
      <c r="K23" s="50">
        <f>I23/E23</f>
        <v>0.5607580824972129</v>
      </c>
    </row>
    <row r="24" spans="1:11" ht="25.5">
      <c r="A24" s="54" t="s">
        <v>385</v>
      </c>
      <c r="B24" s="53"/>
      <c r="C24" s="53"/>
      <c r="D24" s="50"/>
      <c r="E24" s="53"/>
      <c r="F24" s="50"/>
      <c r="G24" s="50"/>
      <c r="H24" s="99"/>
      <c r="I24" s="53"/>
      <c r="J24" s="105"/>
      <c r="K24" s="50"/>
    </row>
    <row r="25" spans="1:11" ht="42.75">
      <c r="A25" s="98" t="s">
        <v>817</v>
      </c>
      <c r="B25" s="102">
        <v>6246</v>
      </c>
      <c r="C25" s="102">
        <v>5292</v>
      </c>
      <c r="D25" s="103">
        <f>C25/B25</f>
        <v>0.8472622478386167</v>
      </c>
      <c r="E25" s="102">
        <v>4179</v>
      </c>
      <c r="F25" s="103">
        <f>E25/C25</f>
        <v>0.7896825396825397</v>
      </c>
      <c r="G25" s="103">
        <v>0.736</v>
      </c>
      <c r="H25" s="99">
        <v>2437.6</v>
      </c>
      <c r="I25" s="102"/>
      <c r="J25" s="105">
        <v>4200</v>
      </c>
      <c r="K25" s="101">
        <f>J25/E25</f>
        <v>1.0050251256281406</v>
      </c>
    </row>
    <row r="26" spans="1:11" ht="82.5">
      <c r="A26" s="54" t="s">
        <v>808</v>
      </c>
      <c r="B26" s="53">
        <v>300</v>
      </c>
      <c r="C26" s="53">
        <v>258</v>
      </c>
      <c r="D26" s="50">
        <f>C26/B26</f>
        <v>0.86</v>
      </c>
      <c r="E26" s="53">
        <v>150</v>
      </c>
      <c r="F26" s="50">
        <f>E26/C26</f>
        <v>0.5813953488372093</v>
      </c>
      <c r="G26" s="50"/>
      <c r="H26" s="99"/>
      <c r="I26" s="53">
        <v>150</v>
      </c>
      <c r="J26" s="105"/>
      <c r="K26" s="50">
        <f>I26/E26</f>
        <v>1</v>
      </c>
    </row>
    <row r="27" spans="1:11" ht="42.75">
      <c r="A27" s="98" t="s">
        <v>817</v>
      </c>
      <c r="B27" s="102">
        <v>300</v>
      </c>
      <c r="C27" s="102">
        <v>261</v>
      </c>
      <c r="D27" s="103">
        <f>C27/B27</f>
        <v>0.87</v>
      </c>
      <c r="E27" s="102">
        <v>141</v>
      </c>
      <c r="F27" s="103">
        <f>E27/C27</f>
        <v>0.5402298850574713</v>
      </c>
      <c r="G27" s="103">
        <v>0.513</v>
      </c>
      <c r="H27" s="99">
        <v>82</v>
      </c>
      <c r="I27" s="102"/>
      <c r="J27" s="105">
        <v>150</v>
      </c>
      <c r="K27" s="101">
        <f>J27/E27</f>
        <v>1.0638297872340425</v>
      </c>
    </row>
    <row r="28" spans="1:11" ht="30">
      <c r="A28" s="64" t="s">
        <v>276</v>
      </c>
      <c r="B28" s="53">
        <v>300</v>
      </c>
      <c r="C28" s="53">
        <v>258</v>
      </c>
      <c r="D28" s="50">
        <f>C28/B28</f>
        <v>0.86</v>
      </c>
      <c r="E28" s="53">
        <v>150</v>
      </c>
      <c r="F28" s="50">
        <f>E28/C28</f>
        <v>0.5813953488372093</v>
      </c>
      <c r="G28" s="50"/>
      <c r="H28" s="99"/>
      <c r="I28" s="53">
        <v>150</v>
      </c>
      <c r="J28" s="106"/>
      <c r="K28" s="50">
        <f>I28/E28</f>
        <v>1</v>
      </c>
    </row>
    <row r="29" spans="1:11" ht="89.25">
      <c r="A29" s="54" t="s">
        <v>809</v>
      </c>
      <c r="B29" s="53"/>
      <c r="C29" s="53"/>
      <c r="D29" s="50"/>
      <c r="E29" s="53"/>
      <c r="F29" s="50"/>
      <c r="G29" s="50"/>
      <c r="H29" s="99"/>
      <c r="I29" s="53"/>
      <c r="J29" s="105"/>
      <c r="K29" s="50"/>
    </row>
    <row r="30" spans="1:11" ht="42.75">
      <c r="A30" s="98" t="s">
        <v>817</v>
      </c>
      <c r="B30" s="102">
        <v>13606</v>
      </c>
      <c r="C30" s="102">
        <v>6698</v>
      </c>
      <c r="D30" s="103">
        <f>C30/B30</f>
        <v>0.4922828164045274</v>
      </c>
      <c r="E30" s="102">
        <v>6498</v>
      </c>
      <c r="F30" s="103">
        <f>E30/C30</f>
        <v>0.9701403404001194</v>
      </c>
      <c r="G30" s="103">
        <v>0.877</v>
      </c>
      <c r="H30" s="99">
        <v>3790.4</v>
      </c>
      <c r="I30" s="102">
        <v>6498</v>
      </c>
      <c r="J30" s="105">
        <v>6500</v>
      </c>
      <c r="K30" s="50">
        <f>J30/E30</f>
        <v>1.0003077870113881</v>
      </c>
    </row>
    <row r="31" spans="1:11" ht="79.5">
      <c r="A31" s="54" t="s">
        <v>810</v>
      </c>
      <c r="B31" s="53">
        <v>1205391</v>
      </c>
      <c r="C31" s="53">
        <v>1149578</v>
      </c>
      <c r="D31" s="50">
        <f aca="true" t="shared" si="3" ref="D31:D50">C31/B31</f>
        <v>0.9536971820761894</v>
      </c>
      <c r="E31" s="53">
        <v>862000</v>
      </c>
      <c r="F31" s="50">
        <f aca="true" t="shared" si="4" ref="F31:F50">E31/C31</f>
        <v>0.749840376207617</v>
      </c>
      <c r="G31" s="50"/>
      <c r="H31" s="99"/>
      <c r="I31" s="53"/>
      <c r="J31" s="105">
        <v>648500</v>
      </c>
      <c r="K31" s="50"/>
    </row>
    <row r="32" spans="1:11" ht="42.75">
      <c r="A32" s="98" t="s">
        <v>817</v>
      </c>
      <c r="B32" s="102">
        <v>1194877.9</v>
      </c>
      <c r="C32" s="102">
        <v>1142412</v>
      </c>
      <c r="D32" s="103">
        <f t="shared" si="3"/>
        <v>0.9560909947367845</v>
      </c>
      <c r="E32" s="102">
        <v>648500</v>
      </c>
      <c r="F32" s="103">
        <f>E32/C32</f>
        <v>0.5676586030258786</v>
      </c>
      <c r="G32" s="103">
        <v>0.607</v>
      </c>
      <c r="H32" s="99">
        <v>378293</v>
      </c>
      <c r="I32" s="53">
        <v>648500</v>
      </c>
      <c r="J32" s="105"/>
      <c r="K32" s="50">
        <f>I32/E32</f>
        <v>1</v>
      </c>
    </row>
    <row r="33" spans="1:11" ht="30">
      <c r="A33" s="64" t="s">
        <v>614</v>
      </c>
      <c r="B33" s="53">
        <v>1205391</v>
      </c>
      <c r="C33" s="53">
        <v>1149578</v>
      </c>
      <c r="D33" s="50">
        <f t="shared" si="3"/>
        <v>0.9536971820761894</v>
      </c>
      <c r="E33" s="53">
        <v>862000</v>
      </c>
      <c r="F33" s="50">
        <f t="shared" si="4"/>
        <v>0.749840376207617</v>
      </c>
      <c r="G33" s="50"/>
      <c r="H33" s="99"/>
      <c r="I33" s="53"/>
      <c r="J33" s="106"/>
      <c r="K33" s="50"/>
    </row>
    <row r="34" spans="1:11" ht="41.25">
      <c r="A34" s="54" t="s">
        <v>811</v>
      </c>
      <c r="B34" s="53">
        <v>23</v>
      </c>
      <c r="C34" s="53">
        <v>6.8</v>
      </c>
      <c r="D34" s="50">
        <f t="shared" si="3"/>
        <v>0.2956521739130435</v>
      </c>
      <c r="E34" s="53">
        <v>0</v>
      </c>
      <c r="F34" s="50">
        <f t="shared" si="4"/>
        <v>0</v>
      </c>
      <c r="G34" s="50"/>
      <c r="H34" s="99"/>
      <c r="I34" s="53">
        <v>0</v>
      </c>
      <c r="J34" s="105">
        <v>17880</v>
      </c>
      <c r="K34" s="50"/>
    </row>
    <row r="35" spans="1:11" ht="42.75">
      <c r="A35" s="98" t="s">
        <v>817</v>
      </c>
      <c r="B35" s="102">
        <v>17136</v>
      </c>
      <c r="C35" s="102">
        <v>17687</v>
      </c>
      <c r="D35" s="103">
        <f t="shared" si="3"/>
        <v>1.032154528478058</v>
      </c>
      <c r="E35" s="102">
        <v>17179</v>
      </c>
      <c r="F35" s="103">
        <f t="shared" si="4"/>
        <v>0.9712783400237462</v>
      </c>
      <c r="G35" s="103">
        <v>0.952</v>
      </c>
      <c r="H35" s="99">
        <v>10020.8</v>
      </c>
      <c r="I35" s="102"/>
      <c r="J35" s="105"/>
      <c r="K35" s="103"/>
    </row>
    <row r="36" spans="1:11" ht="15.75">
      <c r="A36" s="64" t="s">
        <v>58</v>
      </c>
      <c r="B36" s="53">
        <v>23</v>
      </c>
      <c r="C36" s="53">
        <v>6.8</v>
      </c>
      <c r="D36" s="50">
        <f t="shared" si="3"/>
        <v>0.2956521739130435</v>
      </c>
      <c r="E36" s="53">
        <v>0</v>
      </c>
      <c r="F36" s="50">
        <f t="shared" si="4"/>
        <v>0</v>
      </c>
      <c r="G36" s="50"/>
      <c r="H36" s="99"/>
      <c r="I36" s="53">
        <v>0</v>
      </c>
      <c r="J36" s="106"/>
      <c r="K36" s="50"/>
    </row>
    <row r="37" spans="1:11" ht="54">
      <c r="A37" s="54" t="s">
        <v>812</v>
      </c>
      <c r="B37" s="53">
        <f>SUM(B39:B40)</f>
        <v>12646.4</v>
      </c>
      <c r="C37" s="53">
        <f>SUM(C39:C40)</f>
        <v>13256.6</v>
      </c>
      <c r="D37" s="50">
        <f t="shared" si="3"/>
        <v>1.0482508856275303</v>
      </c>
      <c r="E37" s="53">
        <f>SUM(E39:E40)</f>
        <v>13357</v>
      </c>
      <c r="F37" s="50">
        <f t="shared" si="4"/>
        <v>1.0075735859873571</v>
      </c>
      <c r="G37" s="50"/>
      <c r="H37" s="99"/>
      <c r="I37" s="53">
        <f>SUM(I39:I40)</f>
        <v>13770</v>
      </c>
      <c r="J37" s="105"/>
      <c r="K37" s="50">
        <f>I37/E37</f>
        <v>1.030920116792693</v>
      </c>
    </row>
    <row r="38" spans="1:11" ht="28.5">
      <c r="A38" s="98" t="s">
        <v>816</v>
      </c>
      <c r="B38" s="102">
        <v>12087</v>
      </c>
      <c r="C38" s="102">
        <v>12459</v>
      </c>
      <c r="D38" s="103">
        <f t="shared" si="3"/>
        <v>1.030776867709109</v>
      </c>
      <c r="E38" s="102">
        <v>13196.6</v>
      </c>
      <c r="F38" s="103">
        <f t="shared" si="4"/>
        <v>1.0592021831607674</v>
      </c>
      <c r="G38" s="103">
        <v>1.037</v>
      </c>
      <c r="H38" s="99">
        <v>7698</v>
      </c>
      <c r="I38" s="102"/>
      <c r="J38" s="105">
        <v>13770</v>
      </c>
      <c r="K38" s="103"/>
    </row>
    <row r="39" spans="1:11" ht="15.75">
      <c r="A39" s="64" t="s">
        <v>58</v>
      </c>
      <c r="B39" s="53">
        <v>12105.4</v>
      </c>
      <c r="C39" s="53">
        <v>12829.6</v>
      </c>
      <c r="D39" s="50">
        <f t="shared" si="3"/>
        <v>1.0598245411138831</v>
      </c>
      <c r="E39" s="53">
        <v>12977</v>
      </c>
      <c r="F39" s="50">
        <f t="shared" si="4"/>
        <v>1.0114890565567125</v>
      </c>
      <c r="G39" s="50"/>
      <c r="H39" s="99"/>
      <c r="I39" s="53">
        <v>13370</v>
      </c>
      <c r="J39" s="106"/>
      <c r="K39" s="50">
        <f>I39/E39</f>
        <v>1.0302843492332587</v>
      </c>
    </row>
    <row r="40" spans="1:11" ht="15.75">
      <c r="A40" s="64" t="s">
        <v>59</v>
      </c>
      <c r="B40" s="53">
        <v>541</v>
      </c>
      <c r="C40" s="53">
        <v>427</v>
      </c>
      <c r="D40" s="50">
        <f t="shared" si="3"/>
        <v>0.789279112754159</v>
      </c>
      <c r="E40" s="53">
        <v>380</v>
      </c>
      <c r="F40" s="50">
        <f t="shared" si="4"/>
        <v>0.8899297423887588</v>
      </c>
      <c r="G40" s="50"/>
      <c r="H40" s="99"/>
      <c r="I40" s="53">
        <v>400</v>
      </c>
      <c r="J40" s="106"/>
      <c r="K40" s="50">
        <f>I40/E40</f>
        <v>1.0526315789473684</v>
      </c>
    </row>
    <row r="41" spans="1:11" ht="15.75">
      <c r="A41" s="54" t="s">
        <v>399</v>
      </c>
      <c r="B41" s="53"/>
      <c r="C41" s="53"/>
      <c r="D41" s="50"/>
      <c r="E41" s="53"/>
      <c r="F41" s="50"/>
      <c r="G41" s="50"/>
      <c r="H41" s="99"/>
      <c r="I41" s="53"/>
      <c r="J41" s="105"/>
      <c r="K41" s="50"/>
    </row>
    <row r="42" spans="1:11" ht="42.75">
      <c r="A42" s="98" t="s">
        <v>817</v>
      </c>
      <c r="B42" s="102">
        <v>278</v>
      </c>
      <c r="C42" s="102">
        <v>210</v>
      </c>
      <c r="D42" s="103">
        <f t="shared" si="3"/>
        <v>0.7553956834532374</v>
      </c>
      <c r="E42" s="102">
        <v>154</v>
      </c>
      <c r="F42" s="103">
        <f t="shared" si="4"/>
        <v>0.7333333333333333</v>
      </c>
      <c r="G42" s="103">
        <v>0.682</v>
      </c>
      <c r="H42" s="99">
        <v>90</v>
      </c>
      <c r="I42" s="102"/>
      <c r="J42" s="105">
        <v>150</v>
      </c>
      <c r="K42" s="103"/>
    </row>
    <row r="43" spans="1:11" ht="102">
      <c r="A43" s="54" t="s">
        <v>400</v>
      </c>
      <c r="B43" s="29"/>
      <c r="C43" s="53"/>
      <c r="D43" s="50"/>
      <c r="E43" s="53"/>
      <c r="F43" s="50"/>
      <c r="G43" s="50"/>
      <c r="H43" s="99"/>
      <c r="I43" s="53"/>
      <c r="J43" s="105"/>
      <c r="K43" s="50"/>
    </row>
    <row r="44" spans="1:11" ht="42.75">
      <c r="A44" s="98" t="s">
        <v>817</v>
      </c>
      <c r="B44" s="36" t="s">
        <v>801</v>
      </c>
      <c r="C44" s="102">
        <v>557</v>
      </c>
      <c r="D44" s="104">
        <f t="shared" si="3"/>
        <v>0.9893428063943162</v>
      </c>
      <c r="E44" s="102">
        <v>1138</v>
      </c>
      <c r="F44" s="104">
        <f t="shared" si="4"/>
        <v>2.043087971274686</v>
      </c>
      <c r="G44" s="104">
        <v>2.17</v>
      </c>
      <c r="H44" s="99">
        <v>664</v>
      </c>
      <c r="I44" s="102"/>
      <c r="J44" s="105">
        <v>1200</v>
      </c>
      <c r="K44" s="104"/>
    </row>
    <row r="45" spans="1:11" ht="25.5">
      <c r="A45" s="54" t="s">
        <v>401</v>
      </c>
      <c r="B45" s="53"/>
      <c r="C45" s="53"/>
      <c r="D45" s="50"/>
      <c r="E45" s="53"/>
      <c r="F45" s="50"/>
      <c r="G45" s="50"/>
      <c r="H45" s="99"/>
      <c r="I45" s="53"/>
      <c r="J45" s="105"/>
      <c r="K45" s="50"/>
    </row>
    <row r="46" spans="1:11" ht="42.75">
      <c r="A46" s="98" t="s">
        <v>817</v>
      </c>
      <c r="B46" s="102">
        <v>304</v>
      </c>
      <c r="C46" s="102">
        <v>255</v>
      </c>
      <c r="D46" s="104">
        <f t="shared" si="3"/>
        <v>0.8388157894736842</v>
      </c>
      <c r="E46" s="102">
        <v>425</v>
      </c>
      <c r="F46" s="104">
        <f t="shared" si="4"/>
        <v>1.6666666666666667</v>
      </c>
      <c r="G46" s="103">
        <v>1.319</v>
      </c>
      <c r="H46" s="99">
        <v>248</v>
      </c>
      <c r="I46" s="102"/>
      <c r="J46" s="105">
        <v>450</v>
      </c>
      <c r="K46" s="103"/>
    </row>
    <row r="47" spans="1:11" ht="51">
      <c r="A47" s="54" t="s">
        <v>403</v>
      </c>
      <c r="B47" s="53"/>
      <c r="C47" s="53"/>
      <c r="D47" s="50"/>
      <c r="E47" s="53"/>
      <c r="F47" s="50"/>
      <c r="G47" s="50"/>
      <c r="H47" s="99"/>
      <c r="I47" s="53"/>
      <c r="J47" s="105"/>
      <c r="K47" s="50"/>
    </row>
    <row r="48" spans="1:11" ht="42.75">
      <c r="A48" s="98" t="s">
        <v>817</v>
      </c>
      <c r="B48" s="102">
        <v>751.8</v>
      </c>
      <c r="C48" s="102">
        <v>362</v>
      </c>
      <c r="D48" s="104">
        <f t="shared" si="3"/>
        <v>0.4815110401702581</v>
      </c>
      <c r="E48" s="102">
        <v>201</v>
      </c>
      <c r="F48" s="104">
        <f t="shared" si="4"/>
        <v>0.5552486187845304</v>
      </c>
      <c r="G48" s="103">
        <v>0.65</v>
      </c>
      <c r="H48" s="99">
        <v>117</v>
      </c>
      <c r="I48" s="102"/>
      <c r="J48" s="105">
        <v>200</v>
      </c>
      <c r="K48" s="103"/>
    </row>
    <row r="49" spans="1:11" ht="25.5">
      <c r="A49" s="54" t="s">
        <v>404</v>
      </c>
      <c r="B49" s="102"/>
      <c r="C49" s="102"/>
      <c r="D49" s="103"/>
      <c r="E49" s="102"/>
      <c r="F49" s="103"/>
      <c r="G49" s="103"/>
      <c r="H49" s="99"/>
      <c r="I49" s="102"/>
      <c r="J49" s="105"/>
      <c r="K49" s="103"/>
    </row>
    <row r="50" spans="1:11" ht="42" customHeight="1">
      <c r="A50" s="98" t="s">
        <v>817</v>
      </c>
      <c r="B50" s="102">
        <v>1971.1</v>
      </c>
      <c r="C50" s="102">
        <v>2100</v>
      </c>
      <c r="D50" s="104">
        <f t="shared" si="3"/>
        <v>1.0653949571305363</v>
      </c>
      <c r="E50" s="102">
        <v>2360.6</v>
      </c>
      <c r="F50" s="104">
        <f t="shared" si="4"/>
        <v>1.124095238095238</v>
      </c>
      <c r="G50" s="103">
        <v>1.18</v>
      </c>
      <c r="H50" s="99">
        <v>1377</v>
      </c>
      <c r="I50" s="102"/>
      <c r="J50" s="105">
        <v>2460</v>
      </c>
      <c r="K50" s="103"/>
    </row>
  </sheetData>
  <sheetProtection/>
  <mergeCells count="1">
    <mergeCell ref="A1:K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clg</dc:creator>
  <cp:keywords/>
  <dc:description/>
  <cp:lastModifiedBy>Администрация</cp:lastModifiedBy>
  <cp:lastPrinted>2011-10-31T07:27:57Z</cp:lastPrinted>
  <dcterms:created xsi:type="dcterms:W3CDTF">2008-02-27T10:31:03Z</dcterms:created>
  <dcterms:modified xsi:type="dcterms:W3CDTF">2011-11-02T04:04:19Z</dcterms:modified>
  <cp:category/>
  <cp:version/>
  <cp:contentType/>
  <cp:contentStatus/>
</cp:coreProperties>
</file>